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workbookProtection workbookPassword="CEBA" lockStructure="1"/>
  <bookViews>
    <workbookView xWindow="0" yWindow="420" windowWidth="16380" windowHeight="7770" tabRatio="605" firstSheet="1" activeTab="1"/>
  </bookViews>
  <sheets>
    <sheet name="Pl 2016-20 PFC" sheetId="1" state="hidden" r:id="rId1"/>
    <sheet name="Pl 2014-17 PFC MF" sheetId="2" r:id="rId2"/>
    <sheet name="czysty" sheetId="8" state="hidden" r:id="rId3"/>
    <sheet name="Plan 2014-17 Wydatki" sheetId="3" state="hidden" r:id="rId4"/>
    <sheet name="BZ-zmiany (2)" sheetId="9" state="hidden" r:id="rId5"/>
    <sheet name="PFC D (2)" sheetId="10" state="hidden" r:id="rId6"/>
    <sheet name="PFC D kasowo" sheetId="11" state="hidden" r:id="rId7"/>
    <sheet name="Rozl. poż. og.-plan 2008-10" sheetId="4" state="hidden" r:id="rId8"/>
    <sheet name="Rozl.poż.pr.cel.-plan 2008-10" sheetId="5" state="hidden" r:id="rId9"/>
  </sheets>
  <externalReferences>
    <externalReference r:id="rId10"/>
  </externalReferences>
  <definedNames>
    <definedName name="_xlnm.Print_Area" localSheetId="4">'BZ-zmiany (2)'!$A$1:$T$167</definedName>
    <definedName name="_xlnm.Print_Area" localSheetId="2">czysty!$A$1:$L$232</definedName>
    <definedName name="_xlnm.Print_Area" localSheetId="5">'PFC D (2)'!$A$1:$P$33</definedName>
    <definedName name="_xlnm.Print_Area" localSheetId="6">'PFC D kasowo'!$A$1:$AH$40</definedName>
    <definedName name="_xlnm.Print_Area" localSheetId="1">'Pl 2014-17 PFC MF'!$A$1:$J$680</definedName>
    <definedName name="_xlnm.Print_Area" localSheetId="0">'Pl 2016-20 PFC'!$A$1:$F$673</definedName>
    <definedName name="_xlnm.Print_Area" localSheetId="3">'Plan 2014-17 Wydatki'!$A$1:$W$73</definedName>
    <definedName name="_xlnm.Print_Area" localSheetId="7">'Rozl. poż. og.-plan 2008-10'!$A$1:$I$49</definedName>
    <definedName name="_xlnm.Print_Area" localSheetId="8">'Rozl.poż.pr.cel.-plan 2008-10'!$A$1:$I$65</definedName>
    <definedName name="_xlnm.Print_Titles" localSheetId="4">'BZ-zmiany (2)'!$6:$9</definedName>
    <definedName name="_xlnm.Print_Titles" localSheetId="2">czysty!$49:$51</definedName>
    <definedName name="_xlnm.Print_Titles" localSheetId="1">'Pl 2014-17 PFC MF'!$66:$68</definedName>
    <definedName name="_xlnm.Print_Titles" localSheetId="0">'Pl 2016-20 PFC'!$67:$69</definedName>
    <definedName name="_xlnm.Print_Titles" localSheetId="3">'Plan 2014-17 Wydatki'!$A:$B,'Plan 2014-17 Wydatki'!$5:$8</definedName>
  </definedNames>
  <calcPr calcId="145621"/>
</workbook>
</file>

<file path=xl/calcChain.xml><?xml version="1.0" encoding="utf-8"?>
<calcChain xmlns="http://schemas.openxmlformats.org/spreadsheetml/2006/main">
  <c r="H110" i="2" l="1"/>
  <c r="I110" i="2"/>
  <c r="H111" i="2"/>
  <c r="I111" i="2"/>
  <c r="G111" i="2"/>
  <c r="G110" i="2"/>
  <c r="H103" i="2"/>
  <c r="I103" i="2"/>
  <c r="G103" i="2"/>
  <c r="H601" i="2"/>
  <c r="I601" i="2"/>
  <c r="G601" i="2"/>
  <c r="H334" i="2"/>
  <c r="I334" i="2"/>
  <c r="G334" i="2"/>
  <c r="E630" i="1"/>
  <c r="F630" i="1"/>
  <c r="D630" i="1"/>
  <c r="D634" i="1"/>
  <c r="E634" i="1"/>
  <c r="F634" i="1"/>
  <c r="E539" i="1"/>
  <c r="F539" i="1"/>
  <c r="D539" i="1"/>
  <c r="E352" i="1"/>
  <c r="D352" i="1"/>
  <c r="F356" i="1"/>
  <c r="F119" i="1"/>
  <c r="F120" i="1"/>
  <c r="F121" i="1"/>
  <c r="F122" i="1"/>
  <c r="D118" i="1"/>
  <c r="F260" i="1" l="1"/>
  <c r="O12" i="11" l="1"/>
  <c r="O10" i="11" s="1"/>
  <c r="O9" i="11" s="1"/>
  <c r="I12" i="11"/>
  <c r="I10" i="11" s="1"/>
  <c r="I9" i="11" s="1"/>
  <c r="K42" i="9"/>
  <c r="R116" i="9"/>
  <c r="R114" i="9"/>
  <c r="R103" i="9"/>
  <c r="R93" i="9"/>
  <c r="R37" i="9"/>
  <c r="K116" i="9"/>
  <c r="K114" i="9"/>
  <c r="K103" i="9"/>
  <c r="K93" i="9"/>
  <c r="R46" i="9" l="1"/>
  <c r="R42" i="9" s="1"/>
  <c r="T99" i="9"/>
  <c r="T92" i="9"/>
  <c r="T91" i="9"/>
  <c r="T90" i="9"/>
  <c r="T89" i="9"/>
  <c r="T88" i="9"/>
  <c r="T87" i="9"/>
  <c r="T86" i="9"/>
  <c r="T85" i="9"/>
  <c r="T84" i="9"/>
  <c r="T83" i="9"/>
  <c r="T82" i="9"/>
  <c r="T81" i="9"/>
  <c r="T80" i="9"/>
  <c r="T79" i="9"/>
  <c r="T78" i="9"/>
  <c r="T77" i="9"/>
  <c r="T76" i="9"/>
  <c r="T75" i="9"/>
  <c r="T74" i="9"/>
  <c r="T73" i="9"/>
  <c r="T72" i="9"/>
  <c r="T71" i="9"/>
  <c r="T61" i="9"/>
  <c r="T60" i="9"/>
  <c r="T59" i="9"/>
  <c r="T58" i="9"/>
  <c r="T57" i="9"/>
  <c r="T56" i="9"/>
  <c r="T55" i="9"/>
  <c r="T54" i="9"/>
  <c r="T53" i="9"/>
  <c r="T52" i="9"/>
  <c r="T51" i="9"/>
  <c r="T50" i="9"/>
  <c r="T48" i="9"/>
  <c r="R7" i="9"/>
  <c r="T46" i="9" l="1"/>
  <c r="I46" i="9" s="1"/>
  <c r="R102" i="9"/>
  <c r="R36" i="9"/>
  <c r="Q46" i="9"/>
  <c r="S46" i="9" s="1"/>
  <c r="L105" i="9"/>
  <c r="C112" i="9"/>
  <c r="C113" i="9"/>
  <c r="C111" i="9"/>
  <c r="R101" i="9" l="1"/>
  <c r="R35" i="9"/>
  <c r="V71" i="3" l="1"/>
  <c r="C321" i="2"/>
  <c r="D321" i="2"/>
  <c r="F321" i="2"/>
  <c r="C322" i="2"/>
  <c r="D322" i="2"/>
  <c r="F322" i="2"/>
  <c r="H321" i="2"/>
  <c r="H322" i="2"/>
  <c r="G321" i="2"/>
  <c r="G322" i="2"/>
  <c r="C300" i="2"/>
  <c r="D300" i="2"/>
  <c r="F300" i="2"/>
  <c r="C301" i="2"/>
  <c r="D301" i="2"/>
  <c r="F301" i="2"/>
  <c r="H300" i="2"/>
  <c r="H301" i="2"/>
  <c r="G300" i="2"/>
  <c r="G301" i="2"/>
  <c r="C180" i="2"/>
  <c r="D180" i="2"/>
  <c r="F180" i="2"/>
  <c r="C181" i="2"/>
  <c r="D181" i="2"/>
  <c r="F181" i="2"/>
  <c r="H180" i="2"/>
  <c r="H181" i="2"/>
  <c r="G180" i="2"/>
  <c r="G181" i="2"/>
  <c r="H148" i="2"/>
  <c r="H149" i="2"/>
  <c r="H150" i="2"/>
  <c r="G148" i="2"/>
  <c r="G149" i="2"/>
  <c r="G150" i="2"/>
  <c r="B148" i="2"/>
  <c r="B149" i="2"/>
  <c r="B150" i="2"/>
  <c r="O50" i="3"/>
  <c r="O51" i="3"/>
  <c r="P51" i="3"/>
  <c r="P50" i="3"/>
  <c r="L50" i="3"/>
  <c r="L49" i="3"/>
  <c r="M50" i="3"/>
  <c r="M49" i="3"/>
  <c r="G50" i="3"/>
  <c r="G51" i="3"/>
  <c r="F50" i="3"/>
  <c r="F51" i="3"/>
  <c r="C49" i="3"/>
  <c r="C50" i="3"/>
  <c r="C51" i="3"/>
  <c r="D49" i="3"/>
  <c r="D50" i="3"/>
  <c r="D51" i="3"/>
  <c r="E616" i="1" l="1"/>
  <c r="E617" i="1"/>
  <c r="D616" i="1"/>
  <c r="D617" i="1"/>
  <c r="E595" i="1"/>
  <c r="E596" i="1"/>
  <c r="D595" i="1"/>
  <c r="D596" i="1"/>
  <c r="B439" i="1"/>
  <c r="B440" i="1"/>
  <c r="B441" i="1"/>
  <c r="E439" i="1"/>
  <c r="E440" i="1"/>
  <c r="E441" i="1"/>
  <c r="D439" i="1"/>
  <c r="D440" i="1"/>
  <c r="D441" i="1"/>
  <c r="E471" i="1"/>
  <c r="E472" i="1"/>
  <c r="D471" i="1"/>
  <c r="D472" i="1"/>
  <c r="V49" i="3"/>
  <c r="M111" i="9" s="1"/>
  <c r="V50" i="3"/>
  <c r="M112" i="9" s="1"/>
  <c r="V51" i="3"/>
  <c r="M113" i="9" s="1"/>
  <c r="U49" i="3"/>
  <c r="L111" i="9" s="1"/>
  <c r="U50" i="3"/>
  <c r="L112" i="9" s="1"/>
  <c r="U51" i="3"/>
  <c r="L113" i="9" s="1"/>
  <c r="B50" i="3"/>
  <c r="B51" i="3"/>
  <c r="B49" i="3"/>
  <c r="F317" i="1"/>
  <c r="F595" i="1" s="1"/>
  <c r="F318" i="1"/>
  <c r="F596" i="1" s="1"/>
  <c r="F338" i="1"/>
  <c r="F616" i="1" s="1"/>
  <c r="F339" i="1"/>
  <c r="F617" i="1" s="1"/>
  <c r="B317" i="1"/>
  <c r="F189" i="1"/>
  <c r="F190" i="1"/>
  <c r="B190" i="1"/>
  <c r="B189" i="1"/>
  <c r="F157" i="1"/>
  <c r="F158" i="1"/>
  <c r="F159" i="1"/>
  <c r="B318" i="1" l="1"/>
  <c r="E180" i="2"/>
  <c r="B180" i="2"/>
  <c r="E300" i="2"/>
  <c r="B300" i="2"/>
  <c r="B595" i="1"/>
  <c r="B472" i="1"/>
  <c r="B181" i="2"/>
  <c r="E181" i="2"/>
  <c r="N113" i="9"/>
  <c r="T113" i="9" s="1"/>
  <c r="I322" i="2"/>
  <c r="Q51" i="3"/>
  <c r="Q50" i="3"/>
  <c r="I321" i="2"/>
  <c r="I301" i="2"/>
  <c r="N50" i="3"/>
  <c r="I300" i="2"/>
  <c r="N49" i="3"/>
  <c r="N112" i="9"/>
  <c r="T112" i="9" s="1"/>
  <c r="F472" i="1"/>
  <c r="H51" i="3"/>
  <c r="I181" i="2"/>
  <c r="F471" i="1"/>
  <c r="H50" i="3"/>
  <c r="I180" i="2"/>
  <c r="F441" i="1"/>
  <c r="I150" i="2"/>
  <c r="E51" i="3"/>
  <c r="F440" i="1"/>
  <c r="I149" i="2"/>
  <c r="E50" i="3"/>
  <c r="L110" i="9"/>
  <c r="N111" i="9"/>
  <c r="F439" i="1"/>
  <c r="E49" i="3"/>
  <c r="I148" i="2"/>
  <c r="B471" i="1"/>
  <c r="B339" i="1"/>
  <c r="B540" i="1"/>
  <c r="C540" i="1"/>
  <c r="E540" i="1"/>
  <c r="D540" i="1"/>
  <c r="B322" i="2" l="1"/>
  <c r="E322" i="2"/>
  <c r="B617" i="1"/>
  <c r="B338" i="1"/>
  <c r="B301" i="2"/>
  <c r="E301" i="2"/>
  <c r="B596" i="1"/>
  <c r="W49" i="3"/>
  <c r="W51" i="3"/>
  <c r="W50" i="3"/>
  <c r="T111" i="9"/>
  <c r="N110" i="9"/>
  <c r="T110" i="9" s="1"/>
  <c r="P47" i="3"/>
  <c r="O47" i="3"/>
  <c r="B323" i="2"/>
  <c r="E321" i="2" l="1"/>
  <c r="B321" i="2"/>
  <c r="B616" i="1"/>
  <c r="B512" i="1"/>
  <c r="B487" i="2" s="1"/>
  <c r="B102" i="2" l="1"/>
  <c r="B101" i="2"/>
  <c r="B108" i="2"/>
  <c r="E505" i="1" l="1"/>
  <c r="H475" i="2" s="1"/>
  <c r="D505" i="1"/>
  <c r="G475" i="2" s="1"/>
  <c r="Y58" i="3" l="1"/>
  <c r="Z58" i="3"/>
  <c r="AA58" i="3"/>
  <c r="AB58" i="3"/>
  <c r="AC58" i="3"/>
  <c r="AD58" i="3"/>
  <c r="AE58" i="3"/>
  <c r="AF58" i="3"/>
  <c r="AG58" i="3"/>
  <c r="AH58" i="3"/>
  <c r="AI58" i="3"/>
  <c r="AJ58" i="3"/>
  <c r="V73" i="3"/>
  <c r="U73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U67" i="3"/>
  <c r="V67" i="3"/>
  <c r="U68" i="3"/>
  <c r="V68" i="3"/>
  <c r="U69" i="3"/>
  <c r="V69" i="3"/>
  <c r="V66" i="3" l="1"/>
  <c r="U65" i="3"/>
  <c r="V65" i="3"/>
  <c r="U66" i="3"/>
  <c r="G329" i="2" l="1"/>
  <c r="G328" i="2"/>
  <c r="G341" i="2"/>
  <c r="H215" i="2"/>
  <c r="H214" i="2"/>
  <c r="H206" i="2"/>
  <c r="H208" i="2"/>
  <c r="H209" i="2"/>
  <c r="H210" i="2"/>
  <c r="H211" i="2"/>
  <c r="H48" i="2" s="1"/>
  <c r="H222" i="2"/>
  <c r="H232" i="2"/>
  <c r="H234" i="2"/>
  <c r="H236" i="2"/>
  <c r="H230" i="2"/>
  <c r="H246" i="2"/>
  <c r="H247" i="2"/>
  <c r="H248" i="2"/>
  <c r="H249" i="2"/>
  <c r="H241" i="2" s="1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4" i="2"/>
  <c r="H265" i="2"/>
  <c r="H266" i="2"/>
  <c r="H267" i="2"/>
  <c r="H268" i="2"/>
  <c r="H269" i="2"/>
  <c r="H271" i="2"/>
  <c r="H272" i="2"/>
  <c r="H273" i="2"/>
  <c r="H274" i="2"/>
  <c r="H275" i="2"/>
  <c r="B282" i="2"/>
  <c r="H281" i="2"/>
  <c r="H282" i="2"/>
  <c r="G282" i="2"/>
  <c r="G214" i="2"/>
  <c r="B222" i="2"/>
  <c r="C222" i="2"/>
  <c r="D222" i="2"/>
  <c r="E222" i="2"/>
  <c r="F222" i="2"/>
  <c r="G222" i="2"/>
  <c r="G211" i="2"/>
  <c r="O363" i="1"/>
  <c r="N363" i="1"/>
  <c r="M363" i="1"/>
  <c r="L363" i="1"/>
  <c r="K363" i="1"/>
  <c r="J363" i="1"/>
  <c r="I363" i="1"/>
  <c r="H363" i="1"/>
  <c r="O361" i="1"/>
  <c r="O362" i="1" s="1"/>
  <c r="N645" i="1" s="1"/>
  <c r="N361" i="1"/>
  <c r="N362" i="1" s="1"/>
  <c r="M645" i="1" s="1"/>
  <c r="M361" i="1"/>
  <c r="M362" i="1" s="1"/>
  <c r="L645" i="1" s="1"/>
  <c r="L361" i="1"/>
  <c r="L362" i="1" s="1"/>
  <c r="K361" i="1"/>
  <c r="J644" i="1" s="1"/>
  <c r="J361" i="1"/>
  <c r="J362" i="1" s="1"/>
  <c r="I361" i="1"/>
  <c r="H644" i="1" s="1"/>
  <c r="H361" i="1"/>
  <c r="H362" i="1" s="1"/>
  <c r="N352" i="1"/>
  <c r="M352" i="1"/>
  <c r="L352" i="1"/>
  <c r="K352" i="1"/>
  <c r="J352" i="1"/>
  <c r="O340" i="1"/>
  <c r="N340" i="1"/>
  <c r="M340" i="1"/>
  <c r="R337" i="1"/>
  <c r="Q337" i="1"/>
  <c r="P337" i="1"/>
  <c r="O337" i="1"/>
  <c r="N337" i="1"/>
  <c r="M337" i="1"/>
  <c r="G285" i="1"/>
  <c r="G284" i="1"/>
  <c r="G283" i="1"/>
  <c r="G282" i="1"/>
  <c r="G281" i="1"/>
  <c r="G280" i="1"/>
  <c r="G278" i="1"/>
  <c r="G276" i="1"/>
  <c r="G275" i="1"/>
  <c r="G274" i="1"/>
  <c r="G272" i="1"/>
  <c r="G271" i="1"/>
  <c r="G270" i="1"/>
  <c r="G269" i="1"/>
  <c r="G268" i="1"/>
  <c r="G267" i="1"/>
  <c r="G266" i="1"/>
  <c r="G265" i="1"/>
  <c r="G264" i="1"/>
  <c r="G263" i="1"/>
  <c r="G262" i="1"/>
  <c r="G258" i="1"/>
  <c r="G257" i="1"/>
  <c r="G256" i="1"/>
  <c r="G255" i="1"/>
  <c r="G253" i="1"/>
  <c r="G252" i="1"/>
  <c r="G251" i="1"/>
  <c r="G250" i="1"/>
  <c r="X58" i="3" s="1"/>
  <c r="K237" i="1"/>
  <c r="K236" i="1"/>
  <c r="K235" i="1" s="1"/>
  <c r="I236" i="1"/>
  <c r="H236" i="1"/>
  <c r="M173" i="1"/>
  <c r="J173" i="1"/>
  <c r="I173" i="1"/>
  <c r="Q126" i="1"/>
  <c r="P126" i="1"/>
  <c r="O126" i="1"/>
  <c r="N126" i="1"/>
  <c r="M126" i="1"/>
  <c r="O97" i="1"/>
  <c r="N97" i="1"/>
  <c r="M97" i="1"/>
  <c r="L97" i="1"/>
  <c r="K97" i="1"/>
  <c r="J97" i="1"/>
  <c r="I97" i="1"/>
  <c r="H97" i="1"/>
  <c r="J90" i="1"/>
  <c r="I90" i="1"/>
  <c r="H90" i="1"/>
  <c r="J89" i="1"/>
  <c r="I89" i="1"/>
  <c r="H89" i="1"/>
  <c r="H623" i="2"/>
  <c r="H622" i="2"/>
  <c r="G623" i="2"/>
  <c r="G622" i="2"/>
  <c r="E512" i="1"/>
  <c r="H487" i="2" s="1"/>
  <c r="D512" i="1"/>
  <c r="G487" i="2" s="1"/>
  <c r="C512" i="1"/>
  <c r="B500" i="1"/>
  <c r="E500" i="1"/>
  <c r="H473" i="2" s="1"/>
  <c r="D500" i="1"/>
  <c r="G473" i="2" s="1"/>
  <c r="E436" i="1"/>
  <c r="D436" i="1"/>
  <c r="F657" i="1"/>
  <c r="I623" i="2" s="1"/>
  <c r="E575" i="1"/>
  <c r="H541" i="2" s="1"/>
  <c r="E576" i="1"/>
  <c r="H542" i="2" s="1"/>
  <c r="B576" i="1"/>
  <c r="C576" i="1"/>
  <c r="D576" i="1"/>
  <c r="G542" i="2" s="1"/>
  <c r="E550" i="1"/>
  <c r="B550" i="1"/>
  <c r="C550" i="1"/>
  <c r="D550" i="1"/>
  <c r="E541" i="1"/>
  <c r="C541" i="1"/>
  <c r="D541" i="1"/>
  <c r="B522" i="1"/>
  <c r="C522" i="1"/>
  <c r="E525" i="1"/>
  <c r="B525" i="1"/>
  <c r="C525" i="1"/>
  <c r="D525" i="1"/>
  <c r="D438" i="1"/>
  <c r="F216" i="1"/>
  <c r="F217" i="1"/>
  <c r="F218" i="1"/>
  <c r="I211" i="2" s="1"/>
  <c r="F219" i="1"/>
  <c r="F220" i="1"/>
  <c r="E223" i="1"/>
  <c r="E214" i="1"/>
  <c r="E243" i="1"/>
  <c r="E51" i="1" s="1"/>
  <c r="D243" i="1"/>
  <c r="G237" i="2" s="1"/>
  <c r="E387" i="1"/>
  <c r="E388" i="1"/>
  <c r="B387" i="1"/>
  <c r="C387" i="1"/>
  <c r="B388" i="1"/>
  <c r="C388" i="1"/>
  <c r="D387" i="1"/>
  <c r="D388" i="1"/>
  <c r="D389" i="1"/>
  <c r="F307" i="1"/>
  <c r="E296" i="1"/>
  <c r="D296" i="1"/>
  <c r="F298" i="1"/>
  <c r="W69" i="3" s="1"/>
  <c r="F259" i="1"/>
  <c r="F541" i="1" s="1"/>
  <c r="F261" i="1"/>
  <c r="F262" i="1"/>
  <c r="I248" i="2" s="1"/>
  <c r="F263" i="1"/>
  <c r="I249" i="2" s="1"/>
  <c r="I241" i="2" s="1"/>
  <c r="F264" i="1"/>
  <c r="I250" i="2" s="1"/>
  <c r="F265" i="1"/>
  <c r="I251" i="2" s="1"/>
  <c r="E257" i="1"/>
  <c r="V60" i="3" s="1"/>
  <c r="E256" i="1"/>
  <c r="D257" i="1"/>
  <c r="D256" i="1"/>
  <c r="B259" i="1"/>
  <c r="B541" i="1" s="1"/>
  <c r="F245" i="1"/>
  <c r="F525" i="1" s="1"/>
  <c r="F225" i="1"/>
  <c r="F505" i="1" s="1"/>
  <c r="F233" i="1"/>
  <c r="W68" i="3" s="1"/>
  <c r="F227" i="1"/>
  <c r="F228" i="1"/>
  <c r="F191" i="1"/>
  <c r="F192" i="1"/>
  <c r="H96" i="2"/>
  <c r="G96" i="2"/>
  <c r="H94" i="2"/>
  <c r="H95" i="2"/>
  <c r="G94" i="2"/>
  <c r="G95" i="2"/>
  <c r="H83" i="2"/>
  <c r="H84" i="2"/>
  <c r="H85" i="2"/>
  <c r="H86" i="2"/>
  <c r="G83" i="2"/>
  <c r="G84" i="2"/>
  <c r="G85" i="2"/>
  <c r="G86" i="2"/>
  <c r="D94" i="1"/>
  <c r="D93" i="1"/>
  <c r="G90" i="2" s="1"/>
  <c r="F97" i="1"/>
  <c r="I94" i="2" s="1"/>
  <c r="F98" i="1"/>
  <c r="F99" i="1"/>
  <c r="F100" i="1"/>
  <c r="I96" i="2" s="1"/>
  <c r="F101" i="1"/>
  <c r="F87" i="1"/>
  <c r="I84" i="2" s="1"/>
  <c r="F88" i="1"/>
  <c r="I85" i="2" s="1"/>
  <c r="F89" i="1"/>
  <c r="I86" i="2" s="1"/>
  <c r="F94" i="1" l="1"/>
  <c r="I16" i="10" s="1"/>
  <c r="I16" i="11"/>
  <c r="U60" i="3"/>
  <c r="J46" i="9"/>
  <c r="H46" i="9" s="1"/>
  <c r="F388" i="1"/>
  <c r="I12" i="10"/>
  <c r="I10" i="10" s="1"/>
  <c r="I9" i="10" s="1"/>
  <c r="D51" i="1"/>
  <c r="G259" i="1"/>
  <c r="F576" i="1"/>
  <c r="I542" i="2" s="1"/>
  <c r="I282" i="2"/>
  <c r="F500" i="1"/>
  <c r="I473" i="2" s="1"/>
  <c r="I475" i="2"/>
  <c r="F512" i="1"/>
  <c r="I487" i="2" s="1"/>
  <c r="I214" i="2"/>
  <c r="I222" i="2"/>
  <c r="I95" i="2"/>
  <c r="F387" i="1"/>
  <c r="I247" i="2"/>
  <c r="F540" i="1"/>
  <c r="G48" i="2"/>
  <c r="H263" i="2"/>
  <c r="H245" i="2"/>
  <c r="H244" i="2" s="1"/>
  <c r="L644" i="1"/>
  <c r="I362" i="1"/>
  <c r="H645" i="1" s="1"/>
  <c r="M644" i="1"/>
  <c r="N644" i="1"/>
  <c r="K362" i="1"/>
  <c r="J645" i="1" s="1"/>
  <c r="E67" i="2" l="1"/>
  <c r="O45" i="3"/>
  <c r="O21" i="3"/>
  <c r="O28" i="3"/>
  <c r="O30" i="3"/>
  <c r="O35" i="3"/>
  <c r="L21" i="3"/>
  <c r="L28" i="3"/>
  <c r="L35" i="3"/>
  <c r="L43" i="3"/>
  <c r="L45" i="3"/>
  <c r="L52" i="3"/>
  <c r="I38" i="3"/>
  <c r="I39" i="3"/>
  <c r="I41" i="3"/>
  <c r="I44" i="3"/>
  <c r="I47" i="3"/>
  <c r="F42" i="3"/>
  <c r="F44" i="3"/>
  <c r="F45" i="3"/>
  <c r="F46" i="3"/>
  <c r="U46" i="3" s="1"/>
  <c r="F47" i="3"/>
  <c r="F52" i="3"/>
  <c r="C37" i="3"/>
  <c r="C40" i="3"/>
  <c r="C42" i="3"/>
  <c r="C43" i="3"/>
  <c r="C44" i="3"/>
  <c r="C45" i="3"/>
  <c r="C48" i="3"/>
  <c r="C52" i="3"/>
  <c r="B247" i="2" l="1"/>
  <c r="G247" i="2"/>
  <c r="E299" i="1" l="1"/>
  <c r="E59" i="1" l="1"/>
  <c r="E295" i="1"/>
  <c r="G256" i="2"/>
  <c r="B256" i="2"/>
  <c r="F270" i="1" l="1"/>
  <c r="I256" i="2" s="1"/>
  <c r="F550" i="1" l="1"/>
  <c r="X59" i="3" l="1"/>
  <c r="Y59" i="3"/>
  <c r="Z59" i="3"/>
  <c r="AA59" i="3"/>
  <c r="AB59" i="3"/>
  <c r="AC59" i="3"/>
  <c r="G215" i="2"/>
  <c r="G216" i="2"/>
  <c r="G217" i="2"/>
  <c r="G219" i="2"/>
  <c r="G220" i="2"/>
  <c r="G221" i="2"/>
  <c r="G223" i="2"/>
  <c r="G225" i="2"/>
  <c r="G226" i="2"/>
  <c r="B218" i="2"/>
  <c r="B213" i="2"/>
  <c r="D223" i="1"/>
  <c r="G213" i="2" s="1"/>
  <c r="D229" i="1"/>
  <c r="E229" i="1"/>
  <c r="E222" i="1" s="1"/>
  <c r="F237" i="1"/>
  <c r="I226" i="2" s="1"/>
  <c r="F236" i="1"/>
  <c r="I225" i="2" s="1"/>
  <c r="F234" i="1"/>
  <c r="F232" i="1"/>
  <c r="I221" i="2" s="1"/>
  <c r="F231" i="1"/>
  <c r="F230" i="1"/>
  <c r="I217" i="2"/>
  <c r="F226" i="1"/>
  <c r="F224" i="1"/>
  <c r="I223" i="2" l="1"/>
  <c r="W72" i="3"/>
  <c r="W64" i="3" s="1"/>
  <c r="F223" i="1"/>
  <c r="H213" i="2"/>
  <c r="I216" i="2"/>
  <c r="H225" i="2"/>
  <c r="D222" i="1"/>
  <c r="U59" i="3" s="1"/>
  <c r="G218" i="2"/>
  <c r="G212" i="2" s="1"/>
  <c r="I219" i="2"/>
  <c r="I215" i="2"/>
  <c r="I220" i="2"/>
  <c r="V59" i="3"/>
  <c r="H226" i="2"/>
  <c r="F229" i="1"/>
  <c r="F222" i="1" l="1"/>
  <c r="I213" i="2"/>
  <c r="I218" i="2"/>
  <c r="H218" i="2"/>
  <c r="G252" i="2"/>
  <c r="B252" i="2"/>
  <c r="G251" i="2"/>
  <c r="D251" i="2"/>
  <c r="E251" i="2"/>
  <c r="F251" i="2"/>
  <c r="B251" i="2"/>
  <c r="I212" i="2" l="1"/>
  <c r="H212" i="2"/>
  <c r="V72" i="3"/>
  <c r="V70" i="3" s="1"/>
  <c r="U72" i="3"/>
  <c r="U64" i="3" s="1"/>
  <c r="B210" i="2"/>
  <c r="B211" i="2"/>
  <c r="B212" i="2"/>
  <c r="B214" i="2"/>
  <c r="B215" i="2"/>
  <c r="B216" i="2"/>
  <c r="B217" i="2"/>
  <c r="B219" i="2"/>
  <c r="B220" i="2"/>
  <c r="B221" i="2"/>
  <c r="B223" i="2"/>
  <c r="B224" i="2"/>
  <c r="B225" i="2"/>
  <c r="B226" i="2"/>
  <c r="B208" i="2"/>
  <c r="B209" i="2"/>
  <c r="C209" i="2"/>
  <c r="D209" i="2"/>
  <c r="E209" i="2"/>
  <c r="F209" i="2"/>
  <c r="G207" i="2"/>
  <c r="G208" i="2"/>
  <c r="G209" i="2"/>
  <c r="G210" i="2"/>
  <c r="B501" i="1"/>
  <c r="B502" i="1"/>
  <c r="B503" i="1"/>
  <c r="B504" i="1"/>
  <c r="B505" i="1"/>
  <c r="B506" i="1"/>
  <c r="B507" i="1"/>
  <c r="B508" i="1"/>
  <c r="B509" i="1"/>
  <c r="B510" i="1"/>
  <c r="B511" i="1"/>
  <c r="B513" i="1"/>
  <c r="B514" i="1"/>
  <c r="B515" i="1"/>
  <c r="B516" i="1"/>
  <c r="B499" i="1"/>
  <c r="C516" i="1"/>
  <c r="C515" i="1"/>
  <c r="C514" i="1"/>
  <c r="C513" i="1"/>
  <c r="C511" i="1"/>
  <c r="C510" i="1"/>
  <c r="C509" i="1"/>
  <c r="C508" i="1"/>
  <c r="C507" i="1"/>
  <c r="C506" i="1"/>
  <c r="C505" i="1"/>
  <c r="C504" i="1"/>
  <c r="C503" i="1"/>
  <c r="C502" i="1"/>
  <c r="C501" i="1"/>
  <c r="C499" i="1"/>
  <c r="E498" i="1"/>
  <c r="H468" i="2" s="1"/>
  <c r="E499" i="1"/>
  <c r="H470" i="2" s="1"/>
  <c r="E501" i="1"/>
  <c r="H471" i="2" s="1"/>
  <c r="E502" i="1"/>
  <c r="H472" i="2" s="1"/>
  <c r="E503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3" i="1"/>
  <c r="F513" i="1"/>
  <c r="E515" i="1"/>
  <c r="F515" i="1"/>
  <c r="E516" i="1"/>
  <c r="F516" i="1"/>
  <c r="D499" i="1"/>
  <c r="G470" i="2" s="1"/>
  <c r="D501" i="1"/>
  <c r="G471" i="2" s="1"/>
  <c r="D502" i="1"/>
  <c r="G472" i="2" s="1"/>
  <c r="D503" i="1"/>
  <c r="D506" i="1"/>
  <c r="D507" i="1"/>
  <c r="D508" i="1"/>
  <c r="D509" i="1"/>
  <c r="D510" i="1"/>
  <c r="D511" i="1"/>
  <c r="D513" i="1"/>
  <c r="D515" i="1"/>
  <c r="D516" i="1"/>
  <c r="F221" i="1"/>
  <c r="E235" i="1"/>
  <c r="E213" i="1" s="1"/>
  <c r="F235" i="1"/>
  <c r="D235" i="1"/>
  <c r="G224" i="2" s="1"/>
  <c r="G476" i="2" l="1"/>
  <c r="D504" i="1"/>
  <c r="G474" i="2" s="1"/>
  <c r="I476" i="2"/>
  <c r="F504" i="1"/>
  <c r="I474" i="2" s="1"/>
  <c r="H476" i="2"/>
  <c r="E504" i="1"/>
  <c r="H474" i="2" s="1"/>
  <c r="V64" i="3"/>
  <c r="V63" i="3"/>
  <c r="V62" i="3" s="1"/>
  <c r="E514" i="1"/>
  <c r="W59" i="3"/>
  <c r="E255" i="1"/>
  <c r="H240" i="2" s="1"/>
  <c r="F514" i="1"/>
  <c r="H224" i="2"/>
  <c r="I224" i="2"/>
  <c r="D255" i="1"/>
  <c r="F503" i="1"/>
  <c r="I210" i="2"/>
  <c r="F501" i="1"/>
  <c r="I471" i="2" s="1"/>
  <c r="F499" i="1"/>
  <c r="I470" i="2" s="1"/>
  <c r="D514" i="1"/>
  <c r="I208" i="2"/>
  <c r="F502" i="1"/>
  <c r="I472" i="2" s="1"/>
  <c r="I209" i="2"/>
  <c r="F251" i="1"/>
  <c r="F248" i="1"/>
  <c r="F242" i="1"/>
  <c r="E53" i="1" l="1"/>
  <c r="H51" i="2" s="1"/>
  <c r="D53" i="1"/>
  <c r="G51" i="2" s="1"/>
  <c r="G240" i="2"/>
  <c r="D396" i="1" l="1"/>
  <c r="B398" i="1"/>
  <c r="B399" i="1"/>
  <c r="G101" i="2"/>
  <c r="H101" i="2"/>
  <c r="G102" i="2"/>
  <c r="H102" i="2"/>
  <c r="F108" i="1"/>
  <c r="I101" i="2" s="1"/>
  <c r="F109" i="1"/>
  <c r="I102" i="2" s="1"/>
  <c r="C98" i="9" l="1"/>
  <c r="B147" i="2"/>
  <c r="H147" i="2"/>
  <c r="G147" i="2"/>
  <c r="D48" i="3"/>
  <c r="U48" i="3"/>
  <c r="L98" i="9" s="1"/>
  <c r="F156" i="1"/>
  <c r="V48" i="3" l="1"/>
  <c r="M98" i="9" s="1"/>
  <c r="N98" i="9" s="1"/>
  <c r="T98" i="9" s="1"/>
  <c r="I147" i="2"/>
  <c r="F436" i="1"/>
  <c r="E48" i="3"/>
  <c r="W48" i="3" s="1"/>
  <c r="Z19" i="11" l="1"/>
  <c r="Q19" i="11"/>
  <c r="G114" i="9" l="1"/>
  <c r="F114" i="9"/>
  <c r="F37" i="9"/>
  <c r="U120" i="9" l="1"/>
  <c r="W120" i="9" s="1"/>
  <c r="U119" i="9"/>
  <c r="V119" i="9" s="1"/>
  <c r="U118" i="9"/>
  <c r="W118" i="9" s="1"/>
  <c r="U117" i="9"/>
  <c r="L116" i="9"/>
  <c r="F116" i="9"/>
  <c r="F103" i="9"/>
  <c r="F101" i="9"/>
  <c r="F93" i="9"/>
  <c r="N70" i="9"/>
  <c r="T70" i="9" s="1"/>
  <c r="N69" i="9"/>
  <c r="T69" i="9" s="1"/>
  <c r="N68" i="9"/>
  <c r="T68" i="9" s="1"/>
  <c r="N67" i="9"/>
  <c r="T67" i="9" s="1"/>
  <c r="N66" i="9"/>
  <c r="T66" i="9" s="1"/>
  <c r="N65" i="9"/>
  <c r="T65" i="9" s="1"/>
  <c r="F49" i="9"/>
  <c r="L37" i="9"/>
  <c r="G37" i="9"/>
  <c r="F102" i="9" l="1"/>
  <c r="F35" i="9"/>
  <c r="F11" i="9" s="1"/>
  <c r="F42" i="9"/>
  <c r="G49" i="9"/>
  <c r="G35" i="9" s="1"/>
  <c r="G116" i="9"/>
  <c r="G93" i="9"/>
  <c r="N64" i="9"/>
  <c r="T64" i="9" s="1"/>
  <c r="G101" i="9"/>
  <c r="V118" i="9"/>
  <c r="U164" i="9"/>
  <c r="V120" i="9"/>
  <c r="W117" i="9"/>
  <c r="W119" i="9"/>
  <c r="G103" i="9"/>
  <c r="G102" i="9" s="1"/>
  <c r="V117" i="9"/>
  <c r="F36" i="9" l="1"/>
  <c r="G11" i="9"/>
  <c r="G42" i="9"/>
  <c r="G36" i="9" s="1"/>
  <c r="H146" i="2" l="1"/>
  <c r="D45" i="3" l="1"/>
  <c r="B146" i="2"/>
  <c r="G146" i="2"/>
  <c r="G182" i="2"/>
  <c r="H182" i="2"/>
  <c r="H179" i="2"/>
  <c r="I182" i="2"/>
  <c r="F154" i="1" l="1"/>
  <c r="F155" i="1"/>
  <c r="F401" i="1"/>
  <c r="F402" i="1"/>
  <c r="F403" i="1"/>
  <c r="F404" i="1"/>
  <c r="F405" i="1"/>
  <c r="F406" i="1"/>
  <c r="F400" i="1"/>
  <c r="F385" i="1"/>
  <c r="F392" i="1"/>
  <c r="E45" i="3" l="1"/>
  <c r="I146" i="2"/>
  <c r="I145" i="2"/>
  <c r="E67" i="1"/>
  <c r="F67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6" i="1"/>
  <c r="F355" i="1"/>
  <c r="F633" i="1" s="1"/>
  <c r="F354" i="1"/>
  <c r="F350" i="1"/>
  <c r="F348" i="1"/>
  <c r="I328" i="2" s="1"/>
  <c r="F346" i="1"/>
  <c r="F624" i="1" s="1"/>
  <c r="F344" i="1"/>
  <c r="F622" i="1" s="1"/>
  <c r="F340" i="1"/>
  <c r="Q47" i="3" s="1"/>
  <c r="F325" i="1"/>
  <c r="F603" i="1" s="1"/>
  <c r="F326" i="1"/>
  <c r="F604" i="1" s="1"/>
  <c r="F327" i="1"/>
  <c r="F605" i="1" s="1"/>
  <c r="F324" i="1"/>
  <c r="F602" i="1" s="1"/>
  <c r="F316" i="1"/>
  <c r="F594" i="1" s="1"/>
  <c r="F306" i="1"/>
  <c r="F584" i="1" s="1"/>
  <c r="F305" i="1"/>
  <c r="F583" i="1" s="1"/>
  <c r="F301" i="1"/>
  <c r="W73" i="3" s="1"/>
  <c r="W65" i="3" s="1"/>
  <c r="F297" i="1"/>
  <c r="F275" i="1"/>
  <c r="F276" i="1"/>
  <c r="F277" i="1"/>
  <c r="F278" i="1"/>
  <c r="I262" i="2" s="1"/>
  <c r="F279" i="1"/>
  <c r="F280" i="1"/>
  <c r="F281" i="1"/>
  <c r="F282" i="1"/>
  <c r="I267" i="2" s="1"/>
  <c r="F283" i="1"/>
  <c r="F284" i="1"/>
  <c r="F285" i="1"/>
  <c r="F565" i="1" s="1"/>
  <c r="F286" i="1"/>
  <c r="F566" i="1" s="1"/>
  <c r="F287" i="1"/>
  <c r="F567" i="1" s="1"/>
  <c r="F288" i="1"/>
  <c r="F289" i="1"/>
  <c r="F290" i="1"/>
  <c r="I275" i="2" s="1"/>
  <c r="F291" i="1"/>
  <c r="F274" i="1"/>
  <c r="F266" i="1"/>
  <c r="F267" i="1"/>
  <c r="I253" i="2" s="1"/>
  <c r="F268" i="1"/>
  <c r="F269" i="1"/>
  <c r="F271" i="1"/>
  <c r="F542" i="1"/>
  <c r="F543" i="1"/>
  <c r="F544" i="1"/>
  <c r="F258" i="1"/>
  <c r="I246" i="2" s="1"/>
  <c r="I245" i="2" s="1"/>
  <c r="I244" i="2" s="1"/>
  <c r="F244" i="1"/>
  <c r="F498" i="1"/>
  <c r="I468" i="2" s="1"/>
  <c r="F215" i="1"/>
  <c r="F214" i="1" s="1"/>
  <c r="F213" i="1" s="1"/>
  <c r="F211" i="1"/>
  <c r="F493" i="1" s="1"/>
  <c r="F209" i="1"/>
  <c r="F196" i="1"/>
  <c r="F183" i="1"/>
  <c r="F184" i="1"/>
  <c r="F185" i="1"/>
  <c r="F186" i="1"/>
  <c r="F187" i="1"/>
  <c r="F188" i="1"/>
  <c r="I179" i="2" s="1"/>
  <c r="F182" i="1"/>
  <c r="F168" i="1"/>
  <c r="F169" i="1"/>
  <c r="F170" i="1"/>
  <c r="F171" i="1"/>
  <c r="F172" i="1"/>
  <c r="F173" i="1"/>
  <c r="F174" i="1"/>
  <c r="F175" i="1"/>
  <c r="F176" i="1"/>
  <c r="F166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60" i="1"/>
  <c r="F138" i="1"/>
  <c r="F132" i="1"/>
  <c r="F133" i="1"/>
  <c r="F134" i="1"/>
  <c r="F135" i="1"/>
  <c r="F131" i="1"/>
  <c r="F111" i="1"/>
  <c r="F112" i="1"/>
  <c r="F113" i="1"/>
  <c r="F116" i="1"/>
  <c r="F117" i="1"/>
  <c r="F107" i="1"/>
  <c r="F102" i="1"/>
  <c r="F104" i="1"/>
  <c r="F96" i="1"/>
  <c r="F95" i="1"/>
  <c r="F626" i="1"/>
  <c r="F585" i="1"/>
  <c r="F558" i="1"/>
  <c r="F546" i="1"/>
  <c r="F537" i="1" s="1"/>
  <c r="F534" i="1" s="1"/>
  <c r="F531" i="1"/>
  <c r="F528" i="1"/>
  <c r="F522" i="1"/>
  <c r="E177" i="1"/>
  <c r="F632" i="1" l="1"/>
  <c r="F352" i="1"/>
  <c r="F524" i="1"/>
  <c r="F523" i="1" s="1"/>
  <c r="I496" i="2" s="1"/>
  <c r="F243" i="1"/>
  <c r="I238" i="2"/>
  <c r="W67" i="3"/>
  <c r="W66" i="3" s="1"/>
  <c r="F575" i="1"/>
  <c r="I541" i="2" s="1"/>
  <c r="F296" i="1"/>
  <c r="I271" i="2"/>
  <c r="I281" i="2"/>
  <c r="F628" i="1"/>
  <c r="I329" i="2"/>
  <c r="F551" i="1"/>
  <c r="I257" i="2"/>
  <c r="F257" i="1"/>
  <c r="W60" i="3" s="1"/>
  <c r="I252" i="2"/>
  <c r="F568" i="1"/>
  <c r="I273" i="2"/>
  <c r="F569" i="1"/>
  <c r="I274" i="2"/>
  <c r="F564" i="1"/>
  <c r="I269" i="2"/>
  <c r="F548" i="1"/>
  <c r="I254" i="2"/>
  <c r="F563" i="1"/>
  <c r="I268" i="2"/>
  <c r="F93" i="1"/>
  <c r="I90" i="2" s="1"/>
  <c r="F561" i="1"/>
  <c r="I266" i="2"/>
  <c r="F557" i="1"/>
  <c r="I261" i="2"/>
  <c r="F560" i="1"/>
  <c r="I265" i="2"/>
  <c r="F556" i="1"/>
  <c r="I260" i="2"/>
  <c r="F559" i="1"/>
  <c r="I264" i="2"/>
  <c r="I263" i="2" s="1"/>
  <c r="F555" i="1"/>
  <c r="I259" i="2"/>
  <c r="F562" i="1"/>
  <c r="F554" i="1"/>
  <c r="I258" i="2"/>
  <c r="F549" i="1"/>
  <c r="I255" i="2"/>
  <c r="F547" i="1"/>
  <c r="F256" i="1"/>
  <c r="F538" i="1"/>
  <c r="E55" i="1"/>
  <c r="F55" i="1"/>
  <c r="D55" i="1"/>
  <c r="B56" i="1"/>
  <c r="B54" i="1"/>
  <c r="I237" i="2" l="1"/>
  <c r="F51" i="1"/>
  <c r="E106" i="1"/>
  <c r="I230" i="2" l="1"/>
  <c r="I48" i="2"/>
  <c r="D106" i="1"/>
  <c r="F118" i="1"/>
  <c r="F106" i="1" s="1"/>
  <c r="F319" i="1"/>
  <c r="F597" i="1" s="1"/>
  <c r="F250" i="1" l="1"/>
  <c r="F247" i="1"/>
  <c r="F530" i="1" l="1"/>
  <c r="I236" i="2"/>
  <c r="F527" i="1"/>
  <c r="I234" i="2"/>
  <c r="D521" i="1"/>
  <c r="F241" i="1"/>
  <c r="I232" i="2" s="1"/>
  <c r="F659" i="2"/>
  <c r="G659" i="2"/>
  <c r="H659" i="2"/>
  <c r="I659" i="2"/>
  <c r="J659" i="2"/>
  <c r="F665" i="2"/>
  <c r="G665" i="2"/>
  <c r="H665" i="2"/>
  <c r="I665" i="2"/>
  <c r="J665" i="2"/>
  <c r="E665" i="2"/>
  <c r="E659" i="2"/>
  <c r="F521" i="1" l="1"/>
  <c r="H657" i="2"/>
  <c r="E657" i="2"/>
  <c r="J657" i="2"/>
  <c r="G657" i="2"/>
  <c r="I657" i="2"/>
  <c r="F657" i="2"/>
  <c r="E622" i="2"/>
  <c r="F375" i="1"/>
  <c r="F218" i="8" l="1"/>
  <c r="H218" i="8"/>
  <c r="F219" i="8"/>
  <c r="H219" i="8"/>
  <c r="F221" i="8"/>
  <c r="F222" i="8"/>
  <c r="H223" i="8"/>
  <c r="F225" i="8"/>
  <c r="H225" i="8"/>
  <c r="H213" i="8"/>
  <c r="F215" i="8"/>
  <c r="G215" i="8"/>
  <c r="H215" i="8"/>
  <c r="E215" i="8"/>
  <c r="K199" i="8"/>
  <c r="K198" i="8"/>
  <c r="E199" i="8"/>
  <c r="L199" i="8" s="1"/>
  <c r="E198" i="8"/>
  <c r="L178" i="8"/>
  <c r="L177" i="8"/>
  <c r="L176" i="8"/>
  <c r="L174" i="8"/>
  <c r="L173" i="8"/>
  <c r="L172" i="8"/>
  <c r="L170" i="8"/>
  <c r="L169" i="8"/>
  <c r="L168" i="8"/>
  <c r="L166" i="8"/>
  <c r="L165" i="8"/>
  <c r="L164" i="8"/>
  <c r="L162" i="8"/>
  <c r="L161" i="8"/>
  <c r="L160" i="8"/>
  <c r="L158" i="8"/>
  <c r="L157" i="8"/>
  <c r="L152" i="8"/>
  <c r="L151" i="8"/>
  <c r="L150" i="8"/>
  <c r="L149" i="8"/>
  <c r="L147" i="8"/>
  <c r="U15" i="8" s="1"/>
  <c r="L144" i="8"/>
  <c r="L143" i="8"/>
  <c r="L141" i="8"/>
  <c r="L140" i="8"/>
  <c r="L139" i="8"/>
  <c r="L137" i="8"/>
  <c r="L135" i="8"/>
  <c r="L128" i="8"/>
  <c r="L125" i="8"/>
  <c r="L124" i="8"/>
  <c r="L121" i="8"/>
  <c r="L120" i="8"/>
  <c r="L119" i="8"/>
  <c r="L117" i="8"/>
  <c r="L105" i="8"/>
  <c r="N109" i="8"/>
  <c r="N107" i="8" s="1"/>
  <c r="L113" i="8"/>
  <c r="L110" i="8"/>
  <c r="L107" i="8"/>
  <c r="L106" i="8"/>
  <c r="L103" i="8"/>
  <c r="L102" i="8"/>
  <c r="L100" i="8"/>
  <c r="L99" i="8"/>
  <c r="L96" i="8"/>
  <c r="L95" i="8"/>
  <c r="L94" i="8"/>
  <c r="L92" i="8"/>
  <c r="L91" i="8"/>
  <c r="L90" i="8"/>
  <c r="L88" i="8"/>
  <c r="L86" i="8"/>
  <c r="L84" i="8"/>
  <c r="L83" i="8"/>
  <c r="L72" i="8"/>
  <c r="L74" i="8"/>
  <c r="L79" i="8"/>
  <c r="L78" i="8"/>
  <c r="L77" i="8"/>
  <c r="L75" i="8"/>
  <c r="L56" i="8"/>
  <c r="L64" i="8"/>
  <c r="L66" i="8"/>
  <c r="L67" i="8"/>
  <c r="L62" i="8"/>
  <c r="L58" i="8"/>
  <c r="L53" i="8"/>
  <c r="H49" i="8"/>
  <c r="H132" i="8" s="1"/>
  <c r="H181" i="8" s="1"/>
  <c r="H193" i="8" s="1"/>
  <c r="L49" i="8"/>
  <c r="L132" i="8" s="1"/>
  <c r="L26" i="8"/>
  <c r="L28" i="8"/>
  <c r="L30" i="8"/>
  <c r="L34" i="8"/>
  <c r="L36" i="8"/>
  <c r="L38" i="8"/>
  <c r="P18" i="8"/>
  <c r="Y14" i="8" s="1"/>
  <c r="L42" i="8"/>
  <c r="L41" i="8"/>
  <c r="L40" i="8"/>
  <c r="L39" i="8"/>
  <c r="L33" i="8"/>
  <c r="L31" i="8"/>
  <c r="L24" i="8"/>
  <c r="L23" i="8"/>
  <c r="L21" i="8"/>
  <c r="L159" i="8"/>
  <c r="L156" i="8"/>
  <c r="L154" i="8"/>
  <c r="L153" i="8"/>
  <c r="L145" i="8"/>
  <c r="L129" i="8"/>
  <c r="L116" i="8"/>
  <c r="L115" i="8"/>
  <c r="L112" i="8"/>
  <c r="L111" i="8"/>
  <c r="L108" i="8"/>
  <c r="L104" i="8"/>
  <c r="L98" i="8"/>
  <c r="L87" i="8"/>
  <c r="L76" i="8"/>
  <c r="L73" i="8"/>
  <c r="L71" i="8"/>
  <c r="L69" i="8"/>
  <c r="L63" i="8"/>
  <c r="L60" i="8"/>
  <c r="L59" i="8"/>
  <c r="L57" i="8"/>
  <c r="L55" i="8"/>
  <c r="L45" i="8"/>
  <c r="L44" i="8"/>
  <c r="L43" i="8"/>
  <c r="L37" i="8"/>
  <c r="L35" i="8"/>
  <c r="L32" i="8"/>
  <c r="L29" i="8"/>
  <c r="L27" i="8"/>
  <c r="L25" i="8"/>
  <c r="C225" i="8"/>
  <c r="D145" i="8"/>
  <c r="D142" i="8"/>
  <c r="D129" i="8"/>
  <c r="D128" i="8"/>
  <c r="D127" i="8"/>
  <c r="D126" i="8"/>
  <c r="D125" i="8"/>
  <c r="D124" i="8"/>
  <c r="D122" i="8"/>
  <c r="B122" i="8"/>
  <c r="D121" i="8"/>
  <c r="D120" i="8"/>
  <c r="D119" i="8"/>
  <c r="D118" i="8"/>
  <c r="AG197" i="8"/>
  <c r="AG198" i="8" s="1"/>
  <c r="AF197" i="8"/>
  <c r="AF198" i="8" s="1"/>
  <c r="AA197" i="8"/>
  <c r="AA198" i="8" s="1"/>
  <c r="D117" i="8"/>
  <c r="D112" i="8"/>
  <c r="D111" i="8"/>
  <c r="O109" i="8"/>
  <c r="O107" i="8" s="1"/>
  <c r="D110" i="8"/>
  <c r="D109" i="8"/>
  <c r="D103" i="8"/>
  <c r="D41" i="8" s="1"/>
  <c r="D101" i="8"/>
  <c r="D39" i="8" s="1"/>
  <c r="D100" i="8"/>
  <c r="D38" i="8" s="1"/>
  <c r="D34" i="8"/>
  <c r="D98" i="8"/>
  <c r="D36" i="8" s="1"/>
  <c r="D97" i="8"/>
  <c r="D35" i="8" s="1"/>
  <c r="D33" i="8"/>
  <c r="D91" i="8"/>
  <c r="D42" i="8" s="1"/>
  <c r="D25" i="8"/>
  <c r="D22" i="8"/>
  <c r="D24" i="8"/>
  <c r="D23" i="8"/>
  <c r="D86" i="8"/>
  <c r="D79" i="8"/>
  <c r="D77" i="8"/>
  <c r="D76" i="8"/>
  <c r="D75" i="8"/>
  <c r="D74" i="8"/>
  <c r="D73" i="8"/>
  <c r="D72" i="8"/>
  <c r="D71" i="8" s="1"/>
  <c r="D67" i="8"/>
  <c r="D66" i="8"/>
  <c r="D65" i="8"/>
  <c r="D64" i="8"/>
  <c r="D63" i="8"/>
  <c r="D62" i="8"/>
  <c r="D60" i="8"/>
  <c r="B60" i="8"/>
  <c r="D59" i="8"/>
  <c r="D58" i="8"/>
  <c r="D57" i="8"/>
  <c r="D56" i="8"/>
  <c r="D55" i="8"/>
  <c r="D49" i="8"/>
  <c r="D45" i="8"/>
  <c r="C205" i="8"/>
  <c r="C204" i="8"/>
  <c r="C202" i="8"/>
  <c r="R18" i="8"/>
  <c r="Q18" i="8"/>
  <c r="Z14" i="8" s="1"/>
  <c r="D27" i="8"/>
  <c r="D21" i="8"/>
  <c r="D20" i="8"/>
  <c r="T18" i="8"/>
  <c r="O18" i="8"/>
  <c r="X14" i="8" s="1"/>
  <c r="T15" i="8"/>
  <c r="S15" i="8"/>
  <c r="R15" i="8"/>
  <c r="P15" i="8"/>
  <c r="E15" i="8"/>
  <c r="E50" i="8" s="1"/>
  <c r="E133" i="8" s="1"/>
  <c r="E182" i="8" s="1"/>
  <c r="E194" i="8" s="1"/>
  <c r="V14" i="8"/>
  <c r="L155" i="8" l="1"/>
  <c r="L163" i="8"/>
  <c r="L167" i="8"/>
  <c r="L171" i="8"/>
  <c r="L175" i="8"/>
  <c r="L138" i="8"/>
  <c r="L142" i="8"/>
  <c r="L118" i="8"/>
  <c r="L122" i="8"/>
  <c r="L126" i="8"/>
  <c r="L85" i="8"/>
  <c r="L89" i="8"/>
  <c r="L93" i="8"/>
  <c r="L97" i="8"/>
  <c r="L101" i="8"/>
  <c r="L109" i="8"/>
  <c r="N18" i="8"/>
  <c r="W14" i="8" s="1"/>
  <c r="L22" i="8"/>
  <c r="D96" i="8"/>
  <c r="D108" i="8"/>
  <c r="D31" i="8" s="1"/>
  <c r="D43" i="8"/>
  <c r="D30" i="8"/>
  <c r="D53" i="8"/>
  <c r="D29" i="8"/>
  <c r="D90" i="8"/>
  <c r="D89" i="8" s="1"/>
  <c r="D85" i="8"/>
  <c r="D84" i="8" s="1"/>
  <c r="D95" i="8"/>
  <c r="D94" i="8" s="1"/>
  <c r="D28" i="8"/>
  <c r="D32" i="8"/>
  <c r="D159" i="8"/>
  <c r="D92" i="8"/>
  <c r="D106" i="8"/>
  <c r="D113" i="8"/>
  <c r="D44" i="8" s="1"/>
  <c r="D107" i="8"/>
  <c r="D116" i="8"/>
  <c r="D18" i="8"/>
  <c r="O100" i="8"/>
  <c r="R117" i="8"/>
  <c r="R118" i="8" s="1"/>
  <c r="Z112" i="8"/>
  <c r="N117" i="8"/>
  <c r="N118" i="8" s="1"/>
  <c r="V112" i="8"/>
  <c r="P117" i="8"/>
  <c r="P118" i="8" s="1"/>
  <c r="X112" i="8"/>
  <c r="O117" i="8"/>
  <c r="O118" i="8" s="1"/>
  <c r="O119" i="8" s="1"/>
  <c r="W112" i="8"/>
  <c r="Q117" i="8"/>
  <c r="Q118" i="8" s="1"/>
  <c r="Y112" i="8"/>
  <c r="N110" i="8"/>
  <c r="N112" i="8" s="1"/>
  <c r="O110" i="8"/>
  <c r="O112" i="8" s="1"/>
  <c r="AE197" i="8"/>
  <c r="AE198" i="8" s="1"/>
  <c r="F646" i="2"/>
  <c r="F213" i="8" s="1"/>
  <c r="G646" i="2"/>
  <c r="G213" i="8" s="1"/>
  <c r="E646" i="2"/>
  <c r="E213" i="8" s="1"/>
  <c r="D88" i="8" l="1"/>
  <c r="D87" i="8" s="1"/>
  <c r="D83" i="8" s="1"/>
  <c r="D105" i="8"/>
  <c r="D104" i="8" s="1"/>
  <c r="D93" i="8"/>
  <c r="D26" i="8"/>
  <c r="AD197" i="8"/>
  <c r="AD198" i="8" s="1"/>
  <c r="C201" i="8"/>
  <c r="C203" i="8"/>
  <c r="E222" i="8"/>
  <c r="E221" i="8"/>
  <c r="E219" i="8"/>
  <c r="E218" i="8"/>
  <c r="D81" i="8" l="1"/>
  <c r="P19" i="8"/>
  <c r="R14" i="8"/>
  <c r="O19" i="8"/>
  <c r="Q19" i="8"/>
  <c r="S14" i="8"/>
  <c r="F216" i="8"/>
  <c r="T14" i="8" l="1"/>
  <c r="R19" i="8"/>
  <c r="N19" i="8"/>
  <c r="T19" i="8" l="1"/>
  <c r="U14" i="8"/>
  <c r="P14" i="8"/>
  <c r="D575" i="1" l="1"/>
  <c r="G541" i="2" l="1"/>
  <c r="D579" i="1"/>
  <c r="G544" i="2" s="1"/>
  <c r="E579" i="1"/>
  <c r="F579" i="1"/>
  <c r="D546" i="1"/>
  <c r="D537" i="1" s="1"/>
  <c r="D534" i="1" s="1"/>
  <c r="E546" i="1"/>
  <c r="E537" i="1" s="1"/>
  <c r="E534" i="1" s="1"/>
  <c r="D528" i="1"/>
  <c r="E528" i="1"/>
  <c r="D531" i="1"/>
  <c r="E531" i="1"/>
  <c r="D522" i="1"/>
  <c r="E522" i="1"/>
  <c r="F249" i="1"/>
  <c r="I235" i="2" s="1"/>
  <c r="E249" i="1"/>
  <c r="H235" i="2" s="1"/>
  <c r="D249" i="1"/>
  <c r="J233" i="2"/>
  <c r="F246" i="1"/>
  <c r="I233" i="2" s="1"/>
  <c r="E246" i="1"/>
  <c r="H233" i="2" s="1"/>
  <c r="D246" i="1"/>
  <c r="J235" i="2"/>
  <c r="E235" i="2"/>
  <c r="F49" i="2"/>
  <c r="E233" i="2"/>
  <c r="D240" i="1"/>
  <c r="G231" i="2" s="1"/>
  <c r="E229" i="2"/>
  <c r="F229" i="2"/>
  <c r="E240" i="1"/>
  <c r="F240" i="1"/>
  <c r="E47" i="2"/>
  <c r="I231" i="2" l="1"/>
  <c r="I229" i="2"/>
  <c r="I228" i="2" s="1"/>
  <c r="H229" i="2"/>
  <c r="H228" i="2" s="1"/>
  <c r="H231" i="2"/>
  <c r="G233" i="2"/>
  <c r="G49" i="2"/>
  <c r="D99" i="8"/>
  <c r="D37" i="8" s="1"/>
  <c r="H49" i="2"/>
  <c r="H50" i="2"/>
  <c r="F49" i="1"/>
  <c r="I49" i="2"/>
  <c r="I50" i="2"/>
  <c r="I47" i="2"/>
  <c r="E48" i="1"/>
  <c r="H47" i="2"/>
  <c r="D48" i="1"/>
  <c r="G229" i="2"/>
  <c r="G47" i="2"/>
  <c r="G50" i="2"/>
  <c r="G235" i="2"/>
  <c r="D49" i="1"/>
  <c r="D50" i="1"/>
  <c r="E50" i="1"/>
  <c r="F50" i="1"/>
  <c r="E49" i="1"/>
  <c r="F48" i="1"/>
  <c r="D545" i="1"/>
  <c r="G508" i="2" s="1"/>
  <c r="D299" i="1"/>
  <c r="F300" i="1"/>
  <c r="I272" i="2" s="1"/>
  <c r="H284" i="2"/>
  <c r="H280" i="2" s="1"/>
  <c r="H279" i="2" s="1"/>
  <c r="F284" i="2"/>
  <c r="E284" i="2"/>
  <c r="J284" i="2"/>
  <c r="J49" i="2"/>
  <c r="E50" i="2"/>
  <c r="E545" i="1"/>
  <c r="E49" i="2"/>
  <c r="J50" i="2"/>
  <c r="F47" i="2"/>
  <c r="U71" i="3"/>
  <c r="D59" i="1" l="1"/>
  <c r="D295" i="1"/>
  <c r="H508" i="2"/>
  <c r="F255" i="1"/>
  <c r="I240" i="2" s="1"/>
  <c r="G284" i="2"/>
  <c r="F545" i="1"/>
  <c r="F578" i="1"/>
  <c r="F299" i="1"/>
  <c r="J229" i="2"/>
  <c r="J47" i="2"/>
  <c r="R18" i="3"/>
  <c r="R17" i="3"/>
  <c r="R15" i="3"/>
  <c r="R14" i="3"/>
  <c r="I34" i="3"/>
  <c r="I54" i="3"/>
  <c r="F24" i="3"/>
  <c r="F23" i="3"/>
  <c r="F35" i="3"/>
  <c r="F31" i="3"/>
  <c r="F30" i="3"/>
  <c r="F29" i="3"/>
  <c r="F28" i="3"/>
  <c r="F26" i="3"/>
  <c r="F21" i="3"/>
  <c r="C24" i="3"/>
  <c r="C35" i="3"/>
  <c r="C28" i="3"/>
  <c r="C25" i="3"/>
  <c r="C23" i="3"/>
  <c r="C21" i="3"/>
  <c r="F494" i="2"/>
  <c r="F498" i="2"/>
  <c r="F500" i="2"/>
  <c r="F59" i="1" l="1"/>
  <c r="F295" i="1"/>
  <c r="I508" i="2"/>
  <c r="F536" i="1"/>
  <c r="I505" i="2" s="1"/>
  <c r="F53" i="1"/>
  <c r="I51" i="2" s="1"/>
  <c r="F14" i="8"/>
  <c r="F49" i="8" s="1"/>
  <c r="F132" i="8" s="1"/>
  <c r="F181" i="8" s="1"/>
  <c r="F193" i="8" s="1"/>
  <c r="I284" i="2"/>
  <c r="I280" i="2" s="1"/>
  <c r="I279" i="2" s="1"/>
  <c r="C673" i="2" l="1"/>
  <c r="F167" i="1" l="1"/>
  <c r="F86" i="1"/>
  <c r="I83" i="2" s="1"/>
  <c r="F85" i="1"/>
  <c r="F84" i="1"/>
  <c r="F83" i="1"/>
  <c r="F82" i="1"/>
  <c r="F81" i="1"/>
  <c r="F80" i="1"/>
  <c r="F79" i="1"/>
  <c r="F78" i="1"/>
  <c r="F77" i="1"/>
  <c r="F76" i="1"/>
  <c r="F75" i="1"/>
  <c r="F74" i="1"/>
  <c r="D71" i="1" l="1"/>
  <c r="F73" i="1"/>
  <c r="G338" i="2"/>
  <c r="D66" i="2"/>
  <c r="D332" i="2"/>
  <c r="D333" i="2"/>
  <c r="G565" i="2"/>
  <c r="G562" i="2"/>
  <c r="G561" i="2"/>
  <c r="G560" i="2"/>
  <c r="G559" i="2"/>
  <c r="G558" i="2"/>
  <c r="G557" i="2"/>
  <c r="G556" i="2"/>
  <c r="G535" i="2"/>
  <c r="G534" i="2"/>
  <c r="G445" i="2"/>
  <c r="G382" i="2"/>
  <c r="G381" i="2"/>
  <c r="G380" i="2"/>
  <c r="G379" i="2"/>
  <c r="G378" i="2"/>
  <c r="G377" i="2"/>
  <c r="G376" i="2"/>
  <c r="G375" i="2"/>
  <c r="G370" i="2"/>
  <c r="G351" i="2"/>
  <c r="G350" i="2"/>
  <c r="G349" i="2"/>
  <c r="G348" i="2"/>
  <c r="G347" i="2"/>
  <c r="G346" i="2"/>
  <c r="G344" i="2"/>
  <c r="G343" i="2"/>
  <c r="G342" i="2"/>
  <c r="G340" i="2"/>
  <c r="G339" i="2"/>
  <c r="G333" i="2"/>
  <c r="G332" i="2"/>
  <c r="G327" i="2"/>
  <c r="G326" i="2"/>
  <c r="G323" i="2"/>
  <c r="G320" i="2"/>
  <c r="G319" i="2"/>
  <c r="G318" i="2"/>
  <c r="G317" i="2"/>
  <c r="G316" i="2"/>
  <c r="G315" i="2"/>
  <c r="G314" i="2"/>
  <c r="G313" i="2"/>
  <c r="G312" i="2"/>
  <c r="G310" i="2"/>
  <c r="G309" i="2"/>
  <c r="G308" i="2"/>
  <c r="G307" i="2"/>
  <c r="G303" i="2"/>
  <c r="G302" i="2"/>
  <c r="G299" i="2"/>
  <c r="G298" i="2"/>
  <c r="G297" i="2"/>
  <c r="G296" i="2"/>
  <c r="G295" i="2"/>
  <c r="G294" i="2"/>
  <c r="G293" i="2"/>
  <c r="G292" i="2"/>
  <c r="G290" i="2"/>
  <c r="G289" i="2"/>
  <c r="G288" i="2"/>
  <c r="G281" i="2"/>
  <c r="G277" i="2"/>
  <c r="G275" i="2"/>
  <c r="G274" i="2"/>
  <c r="G273" i="2"/>
  <c r="G272" i="2"/>
  <c r="G271" i="2"/>
  <c r="G269" i="2"/>
  <c r="G268" i="2"/>
  <c r="G267" i="2"/>
  <c r="G266" i="2"/>
  <c r="G265" i="2"/>
  <c r="G264" i="2"/>
  <c r="G262" i="2"/>
  <c r="G261" i="2"/>
  <c r="G260" i="2"/>
  <c r="G259" i="2"/>
  <c r="G258" i="2"/>
  <c r="G257" i="2"/>
  <c r="G255" i="2"/>
  <c r="G254" i="2"/>
  <c r="G253" i="2"/>
  <c r="G250" i="2"/>
  <c r="G249" i="2"/>
  <c r="G248" i="2"/>
  <c r="G246" i="2"/>
  <c r="G238" i="2"/>
  <c r="G230" i="2" s="1"/>
  <c r="G236" i="2"/>
  <c r="G234" i="2"/>
  <c r="G232" i="2"/>
  <c r="G206" i="2"/>
  <c r="G202" i="2"/>
  <c r="G199" i="2"/>
  <c r="G198" i="2"/>
  <c r="G197" i="2"/>
  <c r="G196" i="2"/>
  <c r="G195" i="2"/>
  <c r="G194" i="2"/>
  <c r="G193" i="2"/>
  <c r="G192" i="2"/>
  <c r="G191" i="2"/>
  <c r="G190" i="2"/>
  <c r="G189" i="2"/>
  <c r="G186" i="2"/>
  <c r="G183" i="2"/>
  <c r="G179" i="2"/>
  <c r="G178" i="2"/>
  <c r="G177" i="2"/>
  <c r="G176" i="2"/>
  <c r="G175" i="2"/>
  <c r="G174" i="2"/>
  <c r="G173" i="2"/>
  <c r="G172" i="2"/>
  <c r="G171" i="2"/>
  <c r="G170" i="2"/>
  <c r="G169" i="2"/>
  <c r="G167" i="2"/>
  <c r="G166" i="2"/>
  <c r="G165" i="2"/>
  <c r="G164" i="2"/>
  <c r="G163" i="2"/>
  <c r="G162" i="2"/>
  <c r="G161" i="2"/>
  <c r="G160" i="2"/>
  <c r="G159" i="2"/>
  <c r="G158" i="2"/>
  <c r="G157" i="2"/>
  <c r="G151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6" i="2"/>
  <c r="G125" i="2"/>
  <c r="G124" i="2"/>
  <c r="G123" i="2"/>
  <c r="G122" i="2"/>
  <c r="G114" i="2"/>
  <c r="G113" i="2"/>
  <c r="G112" i="2"/>
  <c r="G109" i="2"/>
  <c r="G106" i="2"/>
  <c r="G105" i="2"/>
  <c r="G108" i="2" s="1"/>
  <c r="G104" i="2"/>
  <c r="G100" i="2"/>
  <c r="G98" i="2"/>
  <c r="G97" i="2"/>
  <c r="G93" i="2"/>
  <c r="G92" i="2"/>
  <c r="G91" i="2"/>
  <c r="G82" i="2"/>
  <c r="G81" i="2"/>
  <c r="G80" i="2"/>
  <c r="G78" i="2"/>
  <c r="G77" i="2"/>
  <c r="G76" i="2"/>
  <c r="G75" i="2"/>
  <c r="G74" i="2"/>
  <c r="G73" i="2"/>
  <c r="G72" i="2"/>
  <c r="D642" i="1"/>
  <c r="D633" i="1"/>
  <c r="G600" i="2" s="1"/>
  <c r="D632" i="1"/>
  <c r="D628" i="1"/>
  <c r="G595" i="2" s="1"/>
  <c r="D626" i="1"/>
  <c r="G593" i="2" s="1"/>
  <c r="D624" i="1"/>
  <c r="G591" i="2" s="1"/>
  <c r="D622" i="1"/>
  <c r="D619" i="1"/>
  <c r="D618" i="1"/>
  <c r="G585" i="2" s="1"/>
  <c r="D615" i="1"/>
  <c r="G584" i="2" s="1"/>
  <c r="D614" i="1"/>
  <c r="G583" i="2" s="1"/>
  <c r="D613" i="1"/>
  <c r="G582" i="2" s="1"/>
  <c r="D612" i="1"/>
  <c r="G581" i="2" s="1"/>
  <c r="D611" i="1"/>
  <c r="G580" i="2" s="1"/>
  <c r="D610" i="1"/>
  <c r="G579" i="2" s="1"/>
  <c r="D609" i="1"/>
  <c r="G578" i="2" s="1"/>
  <c r="D608" i="1"/>
  <c r="G577" i="2" s="1"/>
  <c r="D607" i="1"/>
  <c r="G576" i="2" s="1"/>
  <c r="D605" i="1"/>
  <c r="G574" i="2" s="1"/>
  <c r="D604" i="1"/>
  <c r="G573" i="2" s="1"/>
  <c r="D603" i="1"/>
  <c r="G572" i="2" s="1"/>
  <c r="D602" i="1"/>
  <c r="G571" i="2" s="1"/>
  <c r="D597" i="1"/>
  <c r="G564" i="2" s="1"/>
  <c r="D594" i="1"/>
  <c r="G563" i="2" s="1"/>
  <c r="D585" i="1"/>
  <c r="G554" i="2" s="1"/>
  <c r="D584" i="1"/>
  <c r="G553" i="2" s="1"/>
  <c r="D583" i="1"/>
  <c r="G551" i="2" s="1"/>
  <c r="D578" i="1"/>
  <c r="D569" i="1"/>
  <c r="G533" i="2" s="1"/>
  <c r="D568" i="1"/>
  <c r="G532" i="2" s="1"/>
  <c r="D567" i="1"/>
  <c r="G531" i="2" s="1"/>
  <c r="D566" i="1"/>
  <c r="G530" i="2" s="1"/>
  <c r="D565" i="1"/>
  <c r="G529" i="2" s="1"/>
  <c r="D564" i="1"/>
  <c r="G528" i="2" s="1"/>
  <c r="D563" i="1"/>
  <c r="D562" i="1"/>
  <c r="D561" i="1"/>
  <c r="G525" i="2" s="1"/>
  <c r="D560" i="1"/>
  <c r="G524" i="2" s="1"/>
  <c r="D559" i="1"/>
  <c r="G523" i="2" s="1"/>
  <c r="D558" i="1"/>
  <c r="G522" i="2" s="1"/>
  <c r="D557" i="1"/>
  <c r="G521" i="2" s="1"/>
  <c r="D556" i="1"/>
  <c r="G520" i="2" s="1"/>
  <c r="D555" i="1"/>
  <c r="G519" i="2" s="1"/>
  <c r="D554" i="1"/>
  <c r="G518" i="2" s="1"/>
  <c r="D551" i="1"/>
  <c r="G512" i="2" s="1"/>
  <c r="D549" i="1"/>
  <c r="G511" i="2" s="1"/>
  <c r="D548" i="1"/>
  <c r="G510" i="2" s="1"/>
  <c r="D547" i="1"/>
  <c r="G509" i="2" s="1"/>
  <c r="D544" i="1"/>
  <c r="G507" i="2" s="1"/>
  <c r="D543" i="1"/>
  <c r="G506" i="2" s="1"/>
  <c r="D542" i="1"/>
  <c r="G516" i="2" s="1"/>
  <c r="D538" i="1"/>
  <c r="D530" i="1"/>
  <c r="D527" i="1"/>
  <c r="D526" i="1" s="1"/>
  <c r="G498" i="2" s="1"/>
  <c r="D524" i="1"/>
  <c r="D523" i="1" s="1"/>
  <c r="G496" i="2" s="1"/>
  <c r="D520" i="1"/>
  <c r="G494" i="2" s="1"/>
  <c r="D498" i="1"/>
  <c r="G468" i="2" s="1"/>
  <c r="D497" i="1"/>
  <c r="D493" i="1"/>
  <c r="D492" i="1" s="1"/>
  <c r="G462" i="2" s="1"/>
  <c r="D491" i="1"/>
  <c r="D490" i="1"/>
  <c r="D489" i="1"/>
  <c r="G459" i="2" s="1"/>
  <c r="D488" i="1"/>
  <c r="G458" i="2" s="1"/>
  <c r="D487" i="1"/>
  <c r="G457" i="2" s="1"/>
  <c r="D486" i="1"/>
  <c r="G456" i="2" s="1"/>
  <c r="D485" i="1"/>
  <c r="G455" i="2" s="1"/>
  <c r="D484" i="1"/>
  <c r="G454" i="2" s="1"/>
  <c r="D483" i="1"/>
  <c r="G453" i="2" s="1"/>
  <c r="D482" i="1"/>
  <c r="G452" i="2" s="1"/>
  <c r="D481" i="1"/>
  <c r="G451" i="2" s="1"/>
  <c r="D480" i="1"/>
  <c r="D478" i="1"/>
  <c r="D474" i="1"/>
  <c r="G444" i="2" s="1"/>
  <c r="D473" i="1"/>
  <c r="G443" i="2" s="1"/>
  <c r="D470" i="1"/>
  <c r="G442" i="2" s="1"/>
  <c r="D469" i="1"/>
  <c r="G441" i="2" s="1"/>
  <c r="D468" i="1"/>
  <c r="G440" i="2" s="1"/>
  <c r="D467" i="1"/>
  <c r="G439" i="2" s="1"/>
  <c r="D466" i="1"/>
  <c r="G438" i="2" s="1"/>
  <c r="D465" i="1"/>
  <c r="G437" i="2" s="1"/>
  <c r="D464" i="1"/>
  <c r="G436" i="2" s="1"/>
  <c r="D463" i="1"/>
  <c r="G435" i="2" s="1"/>
  <c r="D462" i="1"/>
  <c r="G434" i="2" s="1"/>
  <c r="D461" i="1"/>
  <c r="G433" i="2" s="1"/>
  <c r="D460" i="1"/>
  <c r="G432" i="2" s="1"/>
  <c r="D458" i="1"/>
  <c r="G430" i="2" s="1"/>
  <c r="D457" i="1"/>
  <c r="G429" i="2" s="1"/>
  <c r="D456" i="1"/>
  <c r="G428" i="2" s="1"/>
  <c r="D455" i="1"/>
  <c r="G427" i="2" s="1"/>
  <c r="D454" i="1"/>
  <c r="G426" i="2" s="1"/>
  <c r="D453" i="1"/>
  <c r="G425" i="2" s="1"/>
  <c r="D452" i="1"/>
  <c r="G424" i="2" s="1"/>
  <c r="D451" i="1"/>
  <c r="D446" i="1" s="1"/>
  <c r="G418" i="2" s="1"/>
  <c r="D450" i="1"/>
  <c r="D449" i="1"/>
  <c r="G421" i="2" s="1"/>
  <c r="D448" i="1"/>
  <c r="G420" i="2" s="1"/>
  <c r="D442" i="1"/>
  <c r="G414" i="2" s="1"/>
  <c r="G413" i="2"/>
  <c r="D437" i="1"/>
  <c r="G412" i="2" s="1"/>
  <c r="D435" i="1"/>
  <c r="G411" i="2" s="1"/>
  <c r="D434" i="1"/>
  <c r="G410" i="2" s="1"/>
  <c r="D433" i="1"/>
  <c r="G409" i="2" s="1"/>
  <c r="D432" i="1"/>
  <c r="G408" i="2" s="1"/>
  <c r="D431" i="1"/>
  <c r="G407" i="2" s="1"/>
  <c r="D430" i="1"/>
  <c r="G406" i="2" s="1"/>
  <c r="D429" i="1"/>
  <c r="G405" i="2" s="1"/>
  <c r="D428" i="1"/>
  <c r="G404" i="2" s="1"/>
  <c r="D427" i="1"/>
  <c r="G403" i="2" s="1"/>
  <c r="D426" i="1"/>
  <c r="G402" i="2" s="1"/>
  <c r="D425" i="1"/>
  <c r="G401" i="2" s="1"/>
  <c r="D424" i="1"/>
  <c r="G400" i="2" s="1"/>
  <c r="D423" i="1"/>
  <c r="G399" i="2" s="1"/>
  <c r="D422" i="1"/>
  <c r="G398" i="2" s="1"/>
  <c r="D421" i="1"/>
  <c r="G397" i="2" s="1"/>
  <c r="D420" i="1"/>
  <c r="G396" i="2" s="1"/>
  <c r="D418" i="1"/>
  <c r="G394" i="2" s="1"/>
  <c r="D417" i="1"/>
  <c r="G393" i="2" s="1"/>
  <c r="D416" i="1"/>
  <c r="G392" i="2" s="1"/>
  <c r="D415" i="1"/>
  <c r="G391" i="2" s="1"/>
  <c r="D414" i="1"/>
  <c r="D413" i="1" s="1"/>
  <c r="G389" i="2" s="1"/>
  <c r="G374" i="2"/>
  <c r="D394" i="1"/>
  <c r="D390" i="1"/>
  <c r="D384" i="1"/>
  <c r="D383" i="1"/>
  <c r="D359" i="1"/>
  <c r="D342" i="1"/>
  <c r="D328" i="1"/>
  <c r="D323" i="1" s="1"/>
  <c r="D322" i="1" s="1"/>
  <c r="D308" i="1"/>
  <c r="D304" i="1" s="1"/>
  <c r="D303" i="1" s="1"/>
  <c r="D294" i="1"/>
  <c r="D273" i="1"/>
  <c r="D214" i="1"/>
  <c r="D213" i="1" s="1"/>
  <c r="O12" i="10" s="1"/>
  <c r="O10" i="10" s="1"/>
  <c r="D210" i="1"/>
  <c r="D58" i="1" s="1"/>
  <c r="D197" i="1"/>
  <c r="D195" i="1" s="1"/>
  <c r="D177" i="1"/>
  <c r="D165" i="1"/>
  <c r="D164" i="1"/>
  <c r="D136" i="1"/>
  <c r="D129" i="1" s="1"/>
  <c r="D130" i="1"/>
  <c r="G99" i="2"/>
  <c r="D62" i="1"/>
  <c r="D61" i="1" s="1"/>
  <c r="D57" i="1"/>
  <c r="D45" i="1"/>
  <c r="D44" i="1"/>
  <c r="D41" i="1"/>
  <c r="D40" i="1"/>
  <c r="D38" i="1"/>
  <c r="D37" i="1" s="1"/>
  <c r="D33" i="1"/>
  <c r="D32" i="1"/>
  <c r="D31" i="1"/>
  <c r="D29" i="1"/>
  <c r="D28" i="1"/>
  <c r="N173" i="1" s="1"/>
  <c r="D27" i="1"/>
  <c r="D26" i="1" s="1"/>
  <c r="D25" i="1"/>
  <c r="D24" i="1"/>
  <c r="D67" i="1"/>
  <c r="D139" i="8"/>
  <c r="D140" i="8"/>
  <c r="D141" i="8"/>
  <c r="D143" i="8"/>
  <c r="D144" i="8"/>
  <c r="D391" i="2"/>
  <c r="D392" i="2"/>
  <c r="D393" i="2"/>
  <c r="D394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20" i="2"/>
  <c r="D421" i="2"/>
  <c r="D422" i="2"/>
  <c r="D418" i="2"/>
  <c r="D424" i="2"/>
  <c r="D425" i="2"/>
  <c r="D426" i="2"/>
  <c r="D427" i="2"/>
  <c r="D428" i="2"/>
  <c r="D429" i="2"/>
  <c r="D430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7" i="2"/>
  <c r="D450" i="2"/>
  <c r="D451" i="2"/>
  <c r="D452" i="2"/>
  <c r="D453" i="2"/>
  <c r="D454" i="2"/>
  <c r="D455" i="2"/>
  <c r="D456" i="2"/>
  <c r="D457" i="2"/>
  <c r="D458" i="2"/>
  <c r="D459" i="2"/>
  <c r="D467" i="2"/>
  <c r="D468" i="2"/>
  <c r="D494" i="2"/>
  <c r="D496" i="2"/>
  <c r="D498" i="2"/>
  <c r="D516" i="2"/>
  <c r="D506" i="2"/>
  <c r="D507" i="2"/>
  <c r="D508" i="2"/>
  <c r="D509" i="2"/>
  <c r="D510" i="2"/>
  <c r="D511" i="2"/>
  <c r="D512" i="2"/>
  <c r="D518" i="2"/>
  <c r="D519" i="2"/>
  <c r="D520" i="2"/>
  <c r="D522" i="2"/>
  <c r="D523" i="2"/>
  <c r="D524" i="2"/>
  <c r="D525" i="2"/>
  <c r="D527" i="2"/>
  <c r="D528" i="2"/>
  <c r="D529" i="2"/>
  <c r="D530" i="2"/>
  <c r="D531" i="2"/>
  <c r="D532" i="2"/>
  <c r="D533" i="2"/>
  <c r="D545" i="2"/>
  <c r="D551" i="2"/>
  <c r="D554" i="2"/>
  <c r="D563" i="2"/>
  <c r="D564" i="2"/>
  <c r="D571" i="2"/>
  <c r="D572" i="2"/>
  <c r="D573" i="2"/>
  <c r="D574" i="2"/>
  <c r="D576" i="2"/>
  <c r="D577" i="2"/>
  <c r="D578" i="2"/>
  <c r="D579" i="2"/>
  <c r="D580" i="2"/>
  <c r="D581" i="2"/>
  <c r="D582" i="2"/>
  <c r="D583" i="2"/>
  <c r="D584" i="2"/>
  <c r="D585" i="2"/>
  <c r="D174" i="8"/>
  <c r="D175" i="8"/>
  <c r="D176" i="8"/>
  <c r="D177" i="8"/>
  <c r="D599" i="2"/>
  <c r="D240" i="2"/>
  <c r="D51" i="2" s="1"/>
  <c r="D361" i="2"/>
  <c r="D364" i="2"/>
  <c r="D370" i="2"/>
  <c r="D375" i="2"/>
  <c r="D376" i="2"/>
  <c r="D377" i="2"/>
  <c r="D378" i="2"/>
  <c r="D379" i="2"/>
  <c r="D380" i="2"/>
  <c r="D381" i="2"/>
  <c r="D382" i="2"/>
  <c r="D445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8" i="2"/>
  <c r="D489" i="2"/>
  <c r="D490" i="2"/>
  <c r="D515" i="2"/>
  <c r="D521" i="2"/>
  <c r="D534" i="2"/>
  <c r="D535" i="2"/>
  <c r="D550" i="2"/>
  <c r="D552" i="2"/>
  <c r="D556" i="2"/>
  <c r="D557" i="2"/>
  <c r="D558" i="2"/>
  <c r="D559" i="2"/>
  <c r="D560" i="2"/>
  <c r="D561" i="2"/>
  <c r="D562" i="2"/>
  <c r="D565" i="2"/>
  <c r="D569" i="2"/>
  <c r="D570" i="2"/>
  <c r="D600" i="2"/>
  <c r="D338" i="2"/>
  <c r="D339" i="2"/>
  <c r="D340" i="2"/>
  <c r="D341" i="2"/>
  <c r="D342" i="2"/>
  <c r="D343" i="2"/>
  <c r="D344" i="2"/>
  <c r="D346" i="2"/>
  <c r="D347" i="2"/>
  <c r="D348" i="2"/>
  <c r="D349" i="2"/>
  <c r="D350" i="2"/>
  <c r="D351" i="2"/>
  <c r="D122" i="2"/>
  <c r="D121" i="2" s="1"/>
  <c r="D123" i="2"/>
  <c r="D124" i="2"/>
  <c r="D28" i="2" s="1"/>
  <c r="D125" i="2"/>
  <c r="D126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51" i="2"/>
  <c r="D157" i="2"/>
  <c r="D158" i="2"/>
  <c r="D159" i="2"/>
  <c r="D160" i="2"/>
  <c r="D155" i="2" s="1"/>
  <c r="D161" i="2"/>
  <c r="D162" i="2"/>
  <c r="D37" i="2" s="1"/>
  <c r="D36" i="2" s="1"/>
  <c r="D163" i="2"/>
  <c r="D39" i="2" s="1"/>
  <c r="D164" i="2"/>
  <c r="D27" i="2" s="1"/>
  <c r="D165" i="2"/>
  <c r="D166" i="2"/>
  <c r="D167" i="2"/>
  <c r="D32" i="2" s="1"/>
  <c r="D169" i="2"/>
  <c r="D170" i="2"/>
  <c r="D171" i="2"/>
  <c r="D172" i="2"/>
  <c r="D173" i="2"/>
  <c r="D174" i="2"/>
  <c r="D175" i="2"/>
  <c r="D176" i="2"/>
  <c r="D177" i="2"/>
  <c r="D178" i="2"/>
  <c r="D179" i="2"/>
  <c r="D182" i="2"/>
  <c r="D183" i="2"/>
  <c r="D186" i="2"/>
  <c r="D189" i="2"/>
  <c r="D190" i="2"/>
  <c r="D191" i="2"/>
  <c r="D192" i="2"/>
  <c r="D193" i="2"/>
  <c r="D194" i="2"/>
  <c r="D195" i="2"/>
  <c r="D196" i="2"/>
  <c r="D197" i="2"/>
  <c r="D198" i="2"/>
  <c r="D199" i="2"/>
  <c r="D202" i="2"/>
  <c r="D201" i="2" s="1"/>
  <c r="D57" i="2" s="1"/>
  <c r="D206" i="2"/>
  <c r="D207" i="2"/>
  <c r="D232" i="2"/>
  <c r="D229" i="2" s="1"/>
  <c r="D234" i="2"/>
  <c r="D233" i="2" s="1"/>
  <c r="D49" i="2" s="1"/>
  <c r="D236" i="2"/>
  <c r="D235" i="2" s="1"/>
  <c r="D50" i="2" s="1"/>
  <c r="D238" i="2"/>
  <c r="D237" i="2" s="1"/>
  <c r="D48" i="2" s="1"/>
  <c r="D246" i="2"/>
  <c r="D248" i="2"/>
  <c r="D249" i="2"/>
  <c r="D241" i="2" s="1"/>
  <c r="D250" i="2"/>
  <c r="D253" i="2"/>
  <c r="D254" i="2"/>
  <c r="D255" i="2"/>
  <c r="D257" i="2"/>
  <c r="D258" i="2"/>
  <c r="D259" i="2"/>
  <c r="D260" i="2"/>
  <c r="D261" i="2"/>
  <c r="D262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54" i="2" s="1"/>
  <c r="D277" i="2"/>
  <c r="D56" i="2" s="1"/>
  <c r="D281" i="2"/>
  <c r="D284" i="2"/>
  <c r="D288" i="2"/>
  <c r="D289" i="2"/>
  <c r="D290" i="2"/>
  <c r="D292" i="2"/>
  <c r="D293" i="2"/>
  <c r="D294" i="2"/>
  <c r="D295" i="2"/>
  <c r="D296" i="2"/>
  <c r="D297" i="2"/>
  <c r="D298" i="2"/>
  <c r="D299" i="2"/>
  <c r="D302" i="2"/>
  <c r="D303" i="2"/>
  <c r="D307" i="2"/>
  <c r="D308" i="2"/>
  <c r="D309" i="2"/>
  <c r="D40" i="2" s="1"/>
  <c r="D310" i="2"/>
  <c r="D312" i="2"/>
  <c r="D313" i="2"/>
  <c r="D314" i="2"/>
  <c r="D315" i="2"/>
  <c r="D316" i="2"/>
  <c r="D317" i="2"/>
  <c r="D318" i="2"/>
  <c r="D319" i="2"/>
  <c r="D320" i="2"/>
  <c r="D323" i="2"/>
  <c r="D326" i="2"/>
  <c r="D327" i="2"/>
  <c r="D328" i="2"/>
  <c r="D329" i="2"/>
  <c r="D91" i="2"/>
  <c r="D90" i="2" s="1"/>
  <c r="D92" i="2"/>
  <c r="D93" i="2"/>
  <c r="D96" i="2"/>
  <c r="D97" i="2"/>
  <c r="D98" i="2"/>
  <c r="D100" i="2"/>
  <c r="D104" i="2"/>
  <c r="D105" i="2"/>
  <c r="D106" i="2"/>
  <c r="D72" i="2"/>
  <c r="D73" i="2"/>
  <c r="D74" i="2"/>
  <c r="D75" i="2"/>
  <c r="D76" i="2"/>
  <c r="D77" i="2"/>
  <c r="D78" i="2"/>
  <c r="D80" i="2"/>
  <c r="D81" i="2"/>
  <c r="D82" i="2"/>
  <c r="D83" i="2"/>
  <c r="D85" i="2"/>
  <c r="D86" i="2"/>
  <c r="G330" i="2" l="1"/>
  <c r="G107" i="2"/>
  <c r="D381" i="1"/>
  <c r="G360" i="2" s="1"/>
  <c r="U61" i="3"/>
  <c r="L109" i="9" s="1"/>
  <c r="O352" i="1"/>
  <c r="H369" i="1"/>
  <c r="D46" i="1"/>
  <c r="P340" i="1"/>
  <c r="G467" i="2"/>
  <c r="D495" i="1"/>
  <c r="G527" i="2"/>
  <c r="G526" i="2"/>
  <c r="D56" i="1"/>
  <c r="U58" i="3"/>
  <c r="G515" i="2"/>
  <c r="G514" i="2" s="1"/>
  <c r="D536" i="1"/>
  <c r="G505" i="2" s="1"/>
  <c r="G280" i="2"/>
  <c r="G205" i="2"/>
  <c r="G204" i="2"/>
  <c r="G54" i="2"/>
  <c r="G56" i="2"/>
  <c r="D60" i="1"/>
  <c r="D366" i="2"/>
  <c r="F239" i="1"/>
  <c r="D374" i="2"/>
  <c r="D362" i="2"/>
  <c r="D589" i="2"/>
  <c r="D423" i="2"/>
  <c r="D595" i="2"/>
  <c r="D593" i="2"/>
  <c r="D372" i="2"/>
  <c r="D526" i="2"/>
  <c r="D517" i="2" s="1"/>
  <c r="D330" i="2"/>
  <c r="D59" i="2" s="1"/>
  <c r="D463" i="2"/>
  <c r="D368" i="2"/>
  <c r="D591" i="2"/>
  <c r="D367" i="2"/>
  <c r="D363" i="2"/>
  <c r="D555" i="2"/>
  <c r="G368" i="2"/>
  <c r="G372" i="2"/>
  <c r="G367" i="2"/>
  <c r="G276" i="2"/>
  <c r="D164" i="8"/>
  <c r="D637" i="1"/>
  <c r="D651" i="1" s="1"/>
  <c r="G14" i="8"/>
  <c r="G49" i="8" s="1"/>
  <c r="G132" i="8" s="1"/>
  <c r="G181" i="8" s="1"/>
  <c r="G193" i="8" s="1"/>
  <c r="D194" i="1"/>
  <c r="D102" i="8"/>
  <c r="D40" i="8" s="1"/>
  <c r="E673" i="2"/>
  <c r="E225" i="8" s="1"/>
  <c r="D163" i="8"/>
  <c r="D169" i="8"/>
  <c r="D162" i="8"/>
  <c r="D462" i="2"/>
  <c r="D157" i="8"/>
  <c r="D99" i="2"/>
  <c r="D88" i="2" s="1"/>
  <c r="D78" i="8"/>
  <c r="D69" i="8" s="1"/>
  <c r="D115" i="8" s="1"/>
  <c r="D131" i="8" s="1"/>
  <c r="D161" i="8"/>
  <c r="D389" i="2"/>
  <c r="D152" i="8"/>
  <c r="G545" i="2"/>
  <c r="D577" i="1"/>
  <c r="D543" i="2"/>
  <c r="D529" i="1"/>
  <c r="G500" i="2" s="1"/>
  <c r="F27" i="3"/>
  <c r="E239" i="1"/>
  <c r="D239" i="1"/>
  <c r="G37" i="2"/>
  <c r="G28" i="2"/>
  <c r="G39" i="2"/>
  <c r="G32" i="2"/>
  <c r="G52" i="2"/>
  <c r="D479" i="1"/>
  <c r="G449" i="2" s="1"/>
  <c r="G27" i="2"/>
  <c r="D43" i="1"/>
  <c r="G24" i="2"/>
  <c r="D272" i="1"/>
  <c r="D253" i="1" s="1"/>
  <c r="D447" i="1"/>
  <c r="G419" i="2" s="1"/>
  <c r="D360" i="2"/>
  <c r="D128" i="1"/>
  <c r="D91" i="1"/>
  <c r="D620" i="1"/>
  <c r="G587" i="2" s="1"/>
  <c r="G597" i="2"/>
  <c r="G66" i="2"/>
  <c r="G355" i="2" s="1"/>
  <c r="G366" i="2"/>
  <c r="G589" i="2"/>
  <c r="D586" i="1"/>
  <c r="G555" i="2" s="1"/>
  <c r="G422" i="2"/>
  <c r="G450" i="2"/>
  <c r="G599" i="2"/>
  <c r="D575" i="2"/>
  <c r="D459" i="1"/>
  <c r="G431" i="2" s="1"/>
  <c r="D496" i="1"/>
  <c r="D553" i="1"/>
  <c r="G361" i="2"/>
  <c r="G390" i="2"/>
  <c r="G423" i="2"/>
  <c r="D61" i="2"/>
  <c r="D60" i="2" s="1"/>
  <c r="D449" i="2"/>
  <c r="D419" i="2"/>
  <c r="D395" i="2"/>
  <c r="D23" i="1"/>
  <c r="D52" i="2"/>
  <c r="G44" i="2"/>
  <c r="G23" i="2"/>
  <c r="D43" i="2"/>
  <c r="G43" i="2"/>
  <c r="D70" i="2"/>
  <c r="D514" i="2"/>
  <c r="D337" i="2"/>
  <c r="G121" i="2"/>
  <c r="G201" i="2"/>
  <c r="G283" i="2"/>
  <c r="G58" i="2" s="1"/>
  <c r="R11" i="9" s="1"/>
  <c r="G40" i="2"/>
  <c r="G188" i="2"/>
  <c r="G241" i="2"/>
  <c r="G30" i="2"/>
  <c r="G155" i="2"/>
  <c r="G168" i="2"/>
  <c r="G245" i="2"/>
  <c r="G31" i="2"/>
  <c r="G70" i="2"/>
  <c r="D606" i="1"/>
  <c r="D601" i="1" s="1"/>
  <c r="D600" i="1" s="1"/>
  <c r="G567" i="2" s="1"/>
  <c r="D42" i="1"/>
  <c r="G156" i="2"/>
  <c r="D163" i="1"/>
  <c r="D30" i="1"/>
  <c r="G311" i="2"/>
  <c r="D36" i="1"/>
  <c r="D21" i="1" s="1"/>
  <c r="G447" i="2"/>
  <c r="G61" i="2"/>
  <c r="D39" i="1"/>
  <c r="D302" i="1"/>
  <c r="D293" i="1" s="1"/>
  <c r="D35" i="1"/>
  <c r="D419" i="1"/>
  <c r="G395" i="2" s="1"/>
  <c r="G493" i="2"/>
  <c r="D519" i="1"/>
  <c r="G291" i="2"/>
  <c r="G325" i="2"/>
  <c r="G127" i="2"/>
  <c r="G263" i="2"/>
  <c r="G337" i="2"/>
  <c r="D31" i="2"/>
  <c r="G26" i="2"/>
  <c r="D24" i="2"/>
  <c r="D245" i="2"/>
  <c r="D244" i="2" s="1"/>
  <c r="D156" i="2"/>
  <c r="D41" i="2" s="1"/>
  <c r="D291" i="2"/>
  <c r="D287" i="2" s="1"/>
  <c r="D286" i="2" s="1"/>
  <c r="D168" i="2"/>
  <c r="D205" i="2"/>
  <c r="D204" i="2" s="1"/>
  <c r="D188" i="2"/>
  <c r="D187" i="2" s="1"/>
  <c r="D185" i="2" s="1"/>
  <c r="D23" i="2"/>
  <c r="D325" i="2"/>
  <c r="D45" i="2" s="1"/>
  <c r="D311" i="2"/>
  <c r="D44" i="2"/>
  <c r="D38" i="2"/>
  <c r="D553" i="2"/>
  <c r="D280" i="2"/>
  <c r="D279" i="2" s="1"/>
  <c r="D539" i="2"/>
  <c r="D276" i="2"/>
  <c r="D55" i="2" s="1"/>
  <c r="D263" i="2"/>
  <c r="D231" i="2"/>
  <c r="D47" i="2" s="1"/>
  <c r="D500" i="2"/>
  <c r="D431" i="2"/>
  <c r="D30" i="2"/>
  <c r="D127" i="2"/>
  <c r="D120" i="2" s="1"/>
  <c r="D119" i="2" s="1"/>
  <c r="D390" i="2"/>
  <c r="D26" i="2"/>
  <c r="D25" i="2" s="1"/>
  <c r="D365" i="2"/>
  <c r="D151" i="8"/>
  <c r="D243" i="2"/>
  <c r="D242" i="2" s="1"/>
  <c r="D53" i="2" s="1"/>
  <c r="D493" i="2"/>
  <c r="D230" i="2"/>
  <c r="D283" i="2"/>
  <c r="D58" i="2" s="1"/>
  <c r="G517" i="2" l="1"/>
  <c r="G465" i="2"/>
  <c r="G466" i="2"/>
  <c r="D574" i="1"/>
  <c r="D573" i="1" s="1"/>
  <c r="G538" i="2" s="1"/>
  <c r="G55" i="2"/>
  <c r="H673" i="2"/>
  <c r="H671" i="2" s="1"/>
  <c r="I223" i="8" s="1"/>
  <c r="G36" i="2"/>
  <c r="G539" i="2"/>
  <c r="G365" i="2"/>
  <c r="D252" i="1"/>
  <c r="D358" i="2"/>
  <c r="D466" i="2"/>
  <c r="D156" i="8"/>
  <c r="D538" i="2"/>
  <c r="D171" i="8"/>
  <c r="G358" i="2"/>
  <c r="G604" i="2"/>
  <c r="G617" i="2" s="1"/>
  <c r="D477" i="1"/>
  <c r="D476" i="1" s="1"/>
  <c r="G446" i="2" s="1"/>
  <c r="D379" i="1"/>
  <c r="G243" i="2"/>
  <c r="D54" i="1"/>
  <c r="D42" i="2"/>
  <c r="D160" i="8"/>
  <c r="D597" i="2"/>
  <c r="D178" i="8"/>
  <c r="D505" i="2"/>
  <c r="D165" i="8"/>
  <c r="D587" i="2"/>
  <c r="D673" i="2" s="1"/>
  <c r="D671" i="2" s="1"/>
  <c r="D173" i="8"/>
  <c r="D225" i="8" s="1"/>
  <c r="D223" i="8" s="1"/>
  <c r="D465" i="2"/>
  <c r="D158" i="8"/>
  <c r="D166" i="8"/>
  <c r="D167" i="8"/>
  <c r="D162" i="1"/>
  <c r="D127" i="1" s="1"/>
  <c r="D138" i="8"/>
  <c r="D137" i="8"/>
  <c r="D135" i="8" s="1"/>
  <c r="G543" i="2"/>
  <c r="F656" i="1"/>
  <c r="G198" i="8"/>
  <c r="L198" i="8" s="1"/>
  <c r="D154" i="8"/>
  <c r="G22" i="2"/>
  <c r="D445" i="1"/>
  <c r="D444" i="1" s="1"/>
  <c r="G416" i="2" s="1"/>
  <c r="G60" i="2"/>
  <c r="G228" i="2"/>
  <c r="G88" i="2"/>
  <c r="G38" i="2"/>
  <c r="G42" i="2"/>
  <c r="D568" i="2"/>
  <c r="D552" i="1"/>
  <c r="G536" i="2"/>
  <c r="D582" i="1"/>
  <c r="G568" i="2"/>
  <c r="D29" i="2"/>
  <c r="D22" i="2"/>
  <c r="G29" i="2"/>
  <c r="G287" i="2"/>
  <c r="G57" i="2"/>
  <c r="G120" i="2"/>
  <c r="D35" i="2"/>
  <c r="D20" i="2" s="1"/>
  <c r="G25" i="2"/>
  <c r="G34" i="2"/>
  <c r="G59" i="2"/>
  <c r="G279" i="2"/>
  <c r="G244" i="2"/>
  <c r="G187" i="2"/>
  <c r="G306" i="2"/>
  <c r="G45" i="2"/>
  <c r="G41" i="2"/>
  <c r="G35" i="2"/>
  <c r="G575" i="2"/>
  <c r="G154" i="2"/>
  <c r="D34" i="1"/>
  <c r="D412" i="1"/>
  <c r="D154" i="2"/>
  <c r="D153" i="2" s="1"/>
  <c r="D118" i="2" s="1"/>
  <c r="D34" i="2"/>
  <c r="D306" i="2"/>
  <c r="D305" i="2" s="1"/>
  <c r="D285" i="2" s="1"/>
  <c r="D278" i="2" s="1"/>
  <c r="D536" i="2"/>
  <c r="D46" i="2"/>
  <c r="D150" i="8"/>
  <c r="D388" i="2"/>
  <c r="D227" i="2"/>
  <c r="D239" i="2"/>
  <c r="D228" i="2"/>
  <c r="E594" i="1"/>
  <c r="K37" i="9" l="1"/>
  <c r="G513" i="2"/>
  <c r="G503" i="2" s="1"/>
  <c r="G502" i="2" s="1"/>
  <c r="G492" i="2" s="1"/>
  <c r="I225" i="8"/>
  <c r="G242" i="2"/>
  <c r="G53" i="2" s="1"/>
  <c r="I622" i="2"/>
  <c r="J198" i="8" s="1"/>
  <c r="G448" i="2"/>
  <c r="G417" i="2"/>
  <c r="D52" i="1"/>
  <c r="D47" i="1" s="1"/>
  <c r="D20" i="1" s="1"/>
  <c r="D19" i="1" s="1"/>
  <c r="D446" i="2"/>
  <c r="D448" i="2"/>
  <c r="D548" i="2"/>
  <c r="D149" i="8"/>
  <c r="D549" i="2"/>
  <c r="D417" i="2"/>
  <c r="D567" i="2"/>
  <c r="D513" i="2"/>
  <c r="D503" i="2" s="1"/>
  <c r="D502" i="2" s="1"/>
  <c r="D492" i="2" s="1"/>
  <c r="D238" i="1"/>
  <c r="D125" i="1" s="1"/>
  <c r="D358" i="1" s="1"/>
  <c r="D533" i="1"/>
  <c r="D581" i="1"/>
  <c r="G549" i="2"/>
  <c r="D33" i="2"/>
  <c r="G153" i="2"/>
  <c r="G185" i="2"/>
  <c r="D19" i="2"/>
  <c r="D18" i="2" s="1"/>
  <c r="G305" i="2"/>
  <c r="G20" i="2"/>
  <c r="G119" i="2"/>
  <c r="G286" i="2"/>
  <c r="G33" i="2"/>
  <c r="G388" i="2"/>
  <c r="D411" i="1"/>
  <c r="D116" i="2"/>
  <c r="D336" i="2" s="1"/>
  <c r="D354" i="2" s="1"/>
  <c r="D387" i="2"/>
  <c r="G44" i="3"/>
  <c r="H44" i="3"/>
  <c r="B45" i="3"/>
  <c r="C97" i="9" s="1"/>
  <c r="B46" i="3"/>
  <c r="C96" i="9" s="1"/>
  <c r="F177" i="1"/>
  <c r="G46" i="2" l="1"/>
  <c r="G227" i="2"/>
  <c r="I221" i="8"/>
  <c r="I219" i="8"/>
  <c r="I222" i="8"/>
  <c r="D532" i="1"/>
  <c r="D518" i="1" s="1"/>
  <c r="H519" i="1" s="1"/>
  <c r="D155" i="8"/>
  <c r="D147" i="8" s="1"/>
  <c r="D153" i="8"/>
  <c r="D172" i="8"/>
  <c r="D541" i="2"/>
  <c r="D416" i="2"/>
  <c r="E216" i="8"/>
  <c r="G19" i="2"/>
  <c r="G18" i="2" s="1"/>
  <c r="G548" i="2"/>
  <c r="D580" i="1"/>
  <c r="G118" i="2"/>
  <c r="G285" i="2"/>
  <c r="D410" i="1"/>
  <c r="G387" i="2"/>
  <c r="D386" i="2"/>
  <c r="D170" i="8" l="1"/>
  <c r="D547" i="2"/>
  <c r="D537" i="2"/>
  <c r="D384" i="2" s="1"/>
  <c r="D168" i="8"/>
  <c r="I218" i="8"/>
  <c r="I216" i="8"/>
  <c r="G547" i="2"/>
  <c r="D572" i="1"/>
  <c r="G537" i="2" s="1"/>
  <c r="G278" i="2"/>
  <c r="G386" i="2"/>
  <c r="B532" i="2"/>
  <c r="B254" i="2"/>
  <c r="F273" i="2"/>
  <c r="J273" i="2"/>
  <c r="F274" i="2"/>
  <c r="J274" i="2"/>
  <c r="E274" i="2"/>
  <c r="E273" i="2"/>
  <c r="F532" i="2"/>
  <c r="E568" i="1"/>
  <c r="J532" i="2"/>
  <c r="F533" i="2"/>
  <c r="E569" i="1"/>
  <c r="H533" i="2" s="1"/>
  <c r="I533" i="2"/>
  <c r="J533" i="2"/>
  <c r="E533" i="2"/>
  <c r="E532" i="2"/>
  <c r="E273" i="1"/>
  <c r="V58" i="3" s="1"/>
  <c r="F273" i="1"/>
  <c r="E56" i="1" l="1"/>
  <c r="H276" i="2"/>
  <c r="F56" i="1"/>
  <c r="I276" i="2"/>
  <c r="W58" i="3"/>
  <c r="G116" i="2"/>
  <c r="D408" i="1"/>
  <c r="G384" i="2"/>
  <c r="H532" i="2"/>
  <c r="I532" i="2"/>
  <c r="G81" i="8" l="1"/>
  <c r="G336" i="2"/>
  <c r="E383" i="1"/>
  <c r="F383" i="1" l="1"/>
  <c r="G354" i="2"/>
  <c r="E14" i="8"/>
  <c r="E49" i="8" s="1"/>
  <c r="E132" i="8" s="1"/>
  <c r="E181" i="8" s="1"/>
  <c r="E193" i="8" s="1"/>
  <c r="K14" i="8" l="1"/>
  <c r="K49" i="8" s="1"/>
  <c r="K132" i="8" s="1"/>
  <c r="K181" i="8" s="1"/>
  <c r="K193" i="8" s="1"/>
  <c r="J14" i="8"/>
  <c r="J49" i="8" s="1"/>
  <c r="J132" i="8" s="1"/>
  <c r="J181" i="8" s="1"/>
  <c r="J193" i="8" s="1"/>
  <c r="I14" i="8" l="1"/>
  <c r="I49" i="8" s="1"/>
  <c r="I132" i="8" s="1"/>
  <c r="I181" i="8" s="1"/>
  <c r="I193" i="8" s="1"/>
  <c r="J80" i="2"/>
  <c r="J81" i="2"/>
  <c r="J86" i="2"/>
  <c r="H82" i="2"/>
  <c r="F80" i="2"/>
  <c r="F72" i="2"/>
  <c r="F86" i="2"/>
  <c r="F77" i="2"/>
  <c r="H72" i="2"/>
  <c r="J85" i="2"/>
  <c r="H366" i="2"/>
  <c r="F595" i="2"/>
  <c r="E164" i="1"/>
  <c r="F164" i="1"/>
  <c r="E165" i="1"/>
  <c r="G27" i="3" s="1"/>
  <c r="V27" i="3" s="1"/>
  <c r="M115" i="9" s="1"/>
  <c r="F165" i="1"/>
  <c r="F42" i="1" s="1"/>
  <c r="E136" i="1"/>
  <c r="E129" i="1" s="1"/>
  <c r="F136" i="1"/>
  <c r="E294" i="1"/>
  <c r="F294" i="1"/>
  <c r="F350" i="2"/>
  <c r="F412" i="2"/>
  <c r="F411" i="2"/>
  <c r="F428" i="2"/>
  <c r="F574" i="2"/>
  <c r="F554" i="2"/>
  <c r="F429" i="2"/>
  <c r="F426" i="2"/>
  <c r="F571" i="2"/>
  <c r="E602" i="1"/>
  <c r="H571" i="2" s="1"/>
  <c r="I571" i="2"/>
  <c r="E597" i="1"/>
  <c r="F586" i="1"/>
  <c r="F551" i="2"/>
  <c r="E583" i="1"/>
  <c r="H551" i="2" s="1"/>
  <c r="E584" i="1"/>
  <c r="H553" i="2" s="1"/>
  <c r="E585" i="1"/>
  <c r="H554" i="2" s="1"/>
  <c r="E578" i="1"/>
  <c r="E577" i="1" s="1"/>
  <c r="E574" i="1" s="1"/>
  <c r="E573" i="1" s="1"/>
  <c r="F577" i="1"/>
  <c r="F574" i="1" s="1"/>
  <c r="F573" i="1" s="1"/>
  <c r="E632" i="1"/>
  <c r="E633" i="1"/>
  <c r="H600" i="2" s="1"/>
  <c r="E622" i="1"/>
  <c r="E624" i="1"/>
  <c r="E626" i="1"/>
  <c r="E607" i="1"/>
  <c r="F607" i="1"/>
  <c r="I576" i="2" s="1"/>
  <c r="E608" i="1"/>
  <c r="F608" i="1"/>
  <c r="I577" i="2" s="1"/>
  <c r="E609" i="1"/>
  <c r="F609" i="1"/>
  <c r="I578" i="2" s="1"/>
  <c r="E610" i="1"/>
  <c r="F610" i="1"/>
  <c r="I579" i="2" s="1"/>
  <c r="E611" i="1"/>
  <c r="F611" i="1"/>
  <c r="I580" i="2" s="1"/>
  <c r="E612" i="1"/>
  <c r="F612" i="1"/>
  <c r="I581" i="2" s="1"/>
  <c r="E613" i="1"/>
  <c r="F613" i="1"/>
  <c r="I582" i="2" s="1"/>
  <c r="E614" i="1"/>
  <c r="F614" i="1"/>
  <c r="I583" i="2" s="1"/>
  <c r="E615" i="1"/>
  <c r="F615" i="1"/>
  <c r="E618" i="1"/>
  <c r="F618" i="1"/>
  <c r="I585" i="2" s="1"/>
  <c r="E619" i="1"/>
  <c r="F619" i="1"/>
  <c r="E580" i="2"/>
  <c r="E576" i="2"/>
  <c r="E603" i="1"/>
  <c r="F573" i="2"/>
  <c r="E604" i="1"/>
  <c r="E605" i="1"/>
  <c r="H574" i="2" s="1"/>
  <c r="J574" i="2"/>
  <c r="E555" i="2"/>
  <c r="E522" i="2"/>
  <c r="E523" i="2"/>
  <c r="E526" i="2"/>
  <c r="E530" i="2"/>
  <c r="E531" i="2"/>
  <c r="E506" i="2"/>
  <c r="E508" i="2"/>
  <c r="E510" i="2"/>
  <c r="E512" i="2"/>
  <c r="E521" i="1"/>
  <c r="E520" i="1" s="1"/>
  <c r="H494" i="2" s="1"/>
  <c r="F520" i="1"/>
  <c r="I494" i="2" s="1"/>
  <c r="J494" i="2"/>
  <c r="E524" i="1"/>
  <c r="E523" i="1" s="1"/>
  <c r="H496" i="2" s="1"/>
  <c r="E527" i="1"/>
  <c r="E526" i="1" s="1"/>
  <c r="H498" i="2" s="1"/>
  <c r="F526" i="1"/>
  <c r="I498" i="2" s="1"/>
  <c r="J498" i="2"/>
  <c r="E530" i="1"/>
  <c r="E529" i="1" s="1"/>
  <c r="H500" i="2" s="1"/>
  <c r="F529" i="1"/>
  <c r="I500" i="2" s="1"/>
  <c r="J500" i="2"/>
  <c r="E500" i="2"/>
  <c r="E498" i="2"/>
  <c r="E494" i="2"/>
  <c r="E497" i="1"/>
  <c r="F497" i="1"/>
  <c r="E493" i="1"/>
  <c r="E462" i="2"/>
  <c r="E480" i="1"/>
  <c r="H450" i="2" s="1"/>
  <c r="F480" i="1"/>
  <c r="I450" i="2" s="1"/>
  <c r="F451" i="2"/>
  <c r="E481" i="1"/>
  <c r="F481" i="1"/>
  <c r="F452" i="2"/>
  <c r="E482" i="1"/>
  <c r="F482" i="1"/>
  <c r="F453" i="2"/>
  <c r="E483" i="1"/>
  <c r="F483" i="1"/>
  <c r="E484" i="1"/>
  <c r="F484" i="1"/>
  <c r="I454" i="2" s="1"/>
  <c r="F455" i="2"/>
  <c r="E485" i="1"/>
  <c r="F485" i="1"/>
  <c r="I455" i="2" s="1"/>
  <c r="F456" i="2"/>
  <c r="E486" i="1"/>
  <c r="H456" i="2" s="1"/>
  <c r="F486" i="1"/>
  <c r="I456" i="2" s="1"/>
  <c r="F457" i="2"/>
  <c r="E487" i="1"/>
  <c r="H457" i="2" s="1"/>
  <c r="F487" i="1"/>
  <c r="I457" i="2" s="1"/>
  <c r="E488" i="1"/>
  <c r="F488" i="1"/>
  <c r="I458" i="2" s="1"/>
  <c r="F459" i="2"/>
  <c r="E489" i="1"/>
  <c r="H459" i="2" s="1"/>
  <c r="F489" i="1"/>
  <c r="I459" i="2" s="1"/>
  <c r="E490" i="1"/>
  <c r="F490" i="1"/>
  <c r="E491" i="1"/>
  <c r="F491" i="1"/>
  <c r="E452" i="2"/>
  <c r="E453" i="2"/>
  <c r="E456" i="2"/>
  <c r="E457" i="2"/>
  <c r="F447" i="2"/>
  <c r="E478" i="1"/>
  <c r="F478" i="1"/>
  <c r="J447" i="2"/>
  <c r="E447" i="2"/>
  <c r="E460" i="1"/>
  <c r="H432" i="2" s="1"/>
  <c r="F460" i="1"/>
  <c r="I432" i="2" s="1"/>
  <c r="J432" i="2"/>
  <c r="E461" i="1"/>
  <c r="F461" i="1"/>
  <c r="I433" i="2" s="1"/>
  <c r="J433" i="2"/>
  <c r="E462" i="1"/>
  <c r="F462" i="1"/>
  <c r="J434" i="2"/>
  <c r="E463" i="1"/>
  <c r="H435" i="2" s="1"/>
  <c r="F463" i="1"/>
  <c r="E464" i="1"/>
  <c r="F464" i="1"/>
  <c r="I436" i="2" s="1"/>
  <c r="J436" i="2"/>
  <c r="E465" i="1"/>
  <c r="F465" i="1"/>
  <c r="J437" i="2"/>
  <c r="E466" i="1"/>
  <c r="F466" i="1"/>
  <c r="I438" i="2" s="1"/>
  <c r="J438" i="2"/>
  <c r="E467" i="1"/>
  <c r="H439" i="2" s="1"/>
  <c r="F467" i="1"/>
  <c r="I439" i="2" s="1"/>
  <c r="E468" i="1"/>
  <c r="F468" i="1"/>
  <c r="J440" i="2"/>
  <c r="E469" i="1"/>
  <c r="H441" i="2" s="1"/>
  <c r="F469" i="1"/>
  <c r="I441" i="2" s="1"/>
  <c r="F442" i="2"/>
  <c r="E470" i="1"/>
  <c r="H442" i="2" s="1"/>
  <c r="F470" i="1"/>
  <c r="I442" i="2" s="1"/>
  <c r="E473" i="1"/>
  <c r="F473" i="1"/>
  <c r="F444" i="2"/>
  <c r="E474" i="1"/>
  <c r="H444" i="2" s="1"/>
  <c r="F474" i="1"/>
  <c r="E433" i="2"/>
  <c r="E434" i="2"/>
  <c r="E437" i="2"/>
  <c r="E438" i="2"/>
  <c r="E441" i="2"/>
  <c r="E442" i="2"/>
  <c r="E432" i="2"/>
  <c r="E448" i="1"/>
  <c r="F448" i="1"/>
  <c r="E449" i="1"/>
  <c r="F449" i="1"/>
  <c r="I421" i="2" s="1"/>
  <c r="J421" i="2"/>
  <c r="E450" i="1"/>
  <c r="F450" i="1"/>
  <c r="J422" i="2"/>
  <c r="E451" i="1"/>
  <c r="H423" i="2" s="1"/>
  <c r="F451" i="1"/>
  <c r="F446" i="1" s="1"/>
  <c r="I418" i="2" s="1"/>
  <c r="J418" i="2"/>
  <c r="E452" i="1"/>
  <c r="H424" i="2" s="1"/>
  <c r="F452" i="1"/>
  <c r="I424" i="2" s="1"/>
  <c r="E453" i="1"/>
  <c r="H425" i="2" s="1"/>
  <c r="F453" i="1"/>
  <c r="I425" i="2" s="1"/>
  <c r="E454" i="1"/>
  <c r="H426" i="2" s="1"/>
  <c r="F454" i="1"/>
  <c r="I426" i="2" s="1"/>
  <c r="E455" i="1"/>
  <c r="F455" i="1"/>
  <c r="I427" i="2" s="1"/>
  <c r="E456" i="1"/>
  <c r="H428" i="2" s="1"/>
  <c r="F456" i="1"/>
  <c r="I428" i="2" s="1"/>
  <c r="J428" i="2"/>
  <c r="E457" i="1"/>
  <c r="F457" i="1"/>
  <c r="I429" i="2" s="1"/>
  <c r="E458" i="1"/>
  <c r="H430" i="2" s="1"/>
  <c r="F458" i="1"/>
  <c r="E418" i="2"/>
  <c r="E427" i="2"/>
  <c r="E420" i="1"/>
  <c r="F420" i="1"/>
  <c r="E421" i="1"/>
  <c r="F421" i="1"/>
  <c r="I397" i="2" s="1"/>
  <c r="F398" i="2"/>
  <c r="E422" i="1"/>
  <c r="F422" i="1"/>
  <c r="I398" i="2" s="1"/>
  <c r="F399" i="2"/>
  <c r="E423" i="1"/>
  <c r="F423" i="1"/>
  <c r="F400" i="2"/>
  <c r="E424" i="1"/>
  <c r="H400" i="2" s="1"/>
  <c r="F424" i="1"/>
  <c r="E425" i="1"/>
  <c r="F425" i="1"/>
  <c r="I401" i="2" s="1"/>
  <c r="F402" i="2"/>
  <c r="E426" i="1"/>
  <c r="F426" i="1"/>
  <c r="I402" i="2" s="1"/>
  <c r="F403" i="2"/>
  <c r="E427" i="1"/>
  <c r="H403" i="2" s="1"/>
  <c r="F427" i="1"/>
  <c r="F404" i="2"/>
  <c r="E428" i="1"/>
  <c r="F428" i="1"/>
  <c r="I404" i="2" s="1"/>
  <c r="E429" i="1"/>
  <c r="F429" i="1"/>
  <c r="I405" i="2" s="1"/>
  <c r="F406" i="2"/>
  <c r="E430" i="1"/>
  <c r="H406" i="2" s="1"/>
  <c r="F430" i="1"/>
  <c r="F407" i="2"/>
  <c r="E431" i="1"/>
  <c r="F431" i="1"/>
  <c r="I407" i="2" s="1"/>
  <c r="F408" i="2"/>
  <c r="E432" i="1"/>
  <c r="F432" i="1"/>
  <c r="I408" i="2" s="1"/>
  <c r="E433" i="1"/>
  <c r="H409" i="2" s="1"/>
  <c r="F433" i="1"/>
  <c r="F410" i="2"/>
  <c r="E434" i="1"/>
  <c r="F434" i="1"/>
  <c r="I410" i="2" s="1"/>
  <c r="E435" i="1"/>
  <c r="F435" i="1"/>
  <c r="I411" i="2" s="1"/>
  <c r="E437" i="1"/>
  <c r="F437" i="1"/>
  <c r="E438" i="1"/>
  <c r="F438" i="1"/>
  <c r="I413" i="2" s="1"/>
  <c r="E442" i="1"/>
  <c r="H414" i="2" s="1"/>
  <c r="F442" i="1"/>
  <c r="E399" i="2"/>
  <c r="E403" i="2"/>
  <c r="E406" i="2"/>
  <c r="E407" i="2"/>
  <c r="E410" i="2"/>
  <c r="E411" i="2"/>
  <c r="E414" i="2"/>
  <c r="E415" i="1"/>
  <c r="H391" i="2" s="1"/>
  <c r="F415" i="1"/>
  <c r="I391" i="2" s="1"/>
  <c r="E392" i="2"/>
  <c r="E416" i="1"/>
  <c r="F416" i="1"/>
  <c r="I392" i="2" s="1"/>
  <c r="E393" i="2"/>
  <c r="F393" i="2"/>
  <c r="E417" i="1"/>
  <c r="F417" i="1"/>
  <c r="E394" i="2"/>
  <c r="E418" i="1"/>
  <c r="H394" i="2" s="1"/>
  <c r="F418" i="1"/>
  <c r="J394" i="2"/>
  <c r="F389" i="2"/>
  <c r="E414" i="1"/>
  <c r="H390" i="2" s="1"/>
  <c r="F414" i="1"/>
  <c r="F413" i="1" s="1"/>
  <c r="I389" i="2" s="1"/>
  <c r="J390" i="2"/>
  <c r="E394" i="1"/>
  <c r="F394" i="1" s="1"/>
  <c r="E372" i="2"/>
  <c r="E390" i="1"/>
  <c r="F390" i="1" s="1"/>
  <c r="I368" i="2" s="1"/>
  <c r="E367" i="2"/>
  <c r="J366" i="2"/>
  <c r="E567" i="1"/>
  <c r="E563" i="1"/>
  <c r="E560" i="1"/>
  <c r="H524" i="2" s="1"/>
  <c r="E556" i="1"/>
  <c r="H520" i="2" s="1"/>
  <c r="E544" i="1"/>
  <c r="H507" i="2" s="1"/>
  <c r="E538" i="1"/>
  <c r="H515" i="2" s="1"/>
  <c r="F528" i="2"/>
  <c r="F526" i="2"/>
  <c r="F525" i="2"/>
  <c r="F520" i="2"/>
  <c r="E384" i="1"/>
  <c r="I78" i="2"/>
  <c r="I80" i="2"/>
  <c r="I81" i="2"/>
  <c r="I72" i="2"/>
  <c r="H74" i="2"/>
  <c r="I74" i="2"/>
  <c r="J74" i="2"/>
  <c r="H75" i="2"/>
  <c r="I75" i="2"/>
  <c r="E267" i="2"/>
  <c r="E642" i="1"/>
  <c r="F642" i="1"/>
  <c r="E24" i="1"/>
  <c r="F24" i="1"/>
  <c r="E25" i="1"/>
  <c r="F25" i="1"/>
  <c r="E27" i="1"/>
  <c r="E26" i="1" s="1"/>
  <c r="F27" i="1"/>
  <c r="F26" i="1" s="1"/>
  <c r="E28" i="1"/>
  <c r="O173" i="1" s="1"/>
  <c r="F28" i="1"/>
  <c r="P173" i="1" s="1"/>
  <c r="E29" i="1"/>
  <c r="F29" i="1"/>
  <c r="E31" i="1"/>
  <c r="F31" i="1"/>
  <c r="E32" i="1"/>
  <c r="F32" i="1"/>
  <c r="E33" i="1"/>
  <c r="F33" i="1"/>
  <c r="E38" i="1"/>
  <c r="E37" i="1" s="1"/>
  <c r="F38" i="1"/>
  <c r="F37" i="1" s="1"/>
  <c r="E40" i="1"/>
  <c r="F40" i="1"/>
  <c r="E41" i="1"/>
  <c r="F41" i="1"/>
  <c r="F44" i="1"/>
  <c r="E45" i="1"/>
  <c r="F45" i="1"/>
  <c r="E57" i="1"/>
  <c r="F57" i="1"/>
  <c r="E62" i="1"/>
  <c r="E61" i="1" s="1"/>
  <c r="F62" i="1"/>
  <c r="F61" i="1" s="1"/>
  <c r="I14" i="2"/>
  <c r="I66" i="2" s="1"/>
  <c r="I355" i="2" s="1"/>
  <c r="E93" i="1"/>
  <c r="H90" i="2" s="1"/>
  <c r="E99" i="2"/>
  <c r="I99" i="2"/>
  <c r="E130" i="1"/>
  <c r="F130" i="1"/>
  <c r="E197" i="1"/>
  <c r="F197" i="1"/>
  <c r="F195" i="1" s="1"/>
  <c r="E210" i="1"/>
  <c r="E58" i="1" s="1"/>
  <c r="F210" i="1"/>
  <c r="F58" i="1" s="1"/>
  <c r="F240" i="2"/>
  <c r="E308" i="1"/>
  <c r="E304" i="1" s="1"/>
  <c r="E303" i="1" s="1"/>
  <c r="F308" i="1"/>
  <c r="F304" i="1" s="1"/>
  <c r="F303" i="1" s="1"/>
  <c r="E328" i="1"/>
  <c r="E323" i="1" s="1"/>
  <c r="E322" i="1" s="1"/>
  <c r="F328" i="1"/>
  <c r="F323" i="1" s="1"/>
  <c r="F322" i="1" s="1"/>
  <c r="F342" i="1"/>
  <c r="V61" i="3"/>
  <c r="W61" i="3"/>
  <c r="E492" i="1"/>
  <c r="F492" i="1"/>
  <c r="E543" i="2"/>
  <c r="E586" i="1"/>
  <c r="E606" i="1"/>
  <c r="H575" i="2" s="1"/>
  <c r="J575" i="2"/>
  <c r="E14" i="2"/>
  <c r="E66" i="2" s="1"/>
  <c r="C635" i="2" s="1"/>
  <c r="J14" i="2"/>
  <c r="J66" i="2" s="1"/>
  <c r="E15" i="2"/>
  <c r="E356" i="2" s="1"/>
  <c r="E605" i="2" s="1"/>
  <c r="E618" i="2" s="1"/>
  <c r="J61" i="2"/>
  <c r="J60" i="2" s="1"/>
  <c r="E72" i="2"/>
  <c r="E73" i="2"/>
  <c r="F73" i="2"/>
  <c r="H73" i="2"/>
  <c r="I73" i="2"/>
  <c r="J73" i="2"/>
  <c r="E74" i="2"/>
  <c r="F74" i="2"/>
  <c r="E75" i="2"/>
  <c r="F75" i="2"/>
  <c r="J75" i="2"/>
  <c r="E76" i="2"/>
  <c r="B77" i="2"/>
  <c r="E77" i="2"/>
  <c r="B78" i="2"/>
  <c r="E78" i="2"/>
  <c r="F78" i="2"/>
  <c r="H78" i="2"/>
  <c r="J78" i="2"/>
  <c r="E80" i="2"/>
  <c r="E81" i="2"/>
  <c r="F81" i="2"/>
  <c r="H81" i="2"/>
  <c r="E82" i="2"/>
  <c r="F82" i="2"/>
  <c r="I82" i="2"/>
  <c r="J82" i="2"/>
  <c r="E83" i="2"/>
  <c r="F83" i="2"/>
  <c r="J83" i="2"/>
  <c r="E85" i="2"/>
  <c r="F85" i="2"/>
  <c r="E86" i="2"/>
  <c r="E91" i="2"/>
  <c r="F91" i="2"/>
  <c r="H91" i="2"/>
  <c r="J91" i="2"/>
  <c r="J90" i="2" s="1"/>
  <c r="E92" i="2"/>
  <c r="F92" i="2"/>
  <c r="H92" i="2"/>
  <c r="I92" i="2"/>
  <c r="J92" i="2"/>
  <c r="E93" i="2"/>
  <c r="F93" i="2"/>
  <c r="H93" i="2"/>
  <c r="J93" i="2"/>
  <c r="E96" i="2"/>
  <c r="F96" i="2"/>
  <c r="J96" i="2"/>
  <c r="E97" i="2"/>
  <c r="F97" i="2"/>
  <c r="H97" i="2"/>
  <c r="I97" i="2"/>
  <c r="J97" i="2"/>
  <c r="E98" i="2"/>
  <c r="F98" i="2"/>
  <c r="H98" i="2"/>
  <c r="I98" i="2"/>
  <c r="J98" i="2"/>
  <c r="H99" i="2"/>
  <c r="J99" i="2"/>
  <c r="E100" i="2"/>
  <c r="F100" i="2"/>
  <c r="H100" i="2"/>
  <c r="I100" i="2"/>
  <c r="J100" i="2"/>
  <c r="E104" i="2"/>
  <c r="F104" i="2"/>
  <c r="H104" i="2"/>
  <c r="I104" i="2"/>
  <c r="J104" i="2"/>
  <c r="E105" i="2"/>
  <c r="F105" i="2"/>
  <c r="H105" i="2"/>
  <c r="I105" i="2"/>
  <c r="I108" i="2" s="1"/>
  <c r="J105" i="2"/>
  <c r="E106" i="2"/>
  <c r="F106" i="2"/>
  <c r="H106" i="2"/>
  <c r="I106" i="2"/>
  <c r="J106" i="2"/>
  <c r="E109" i="2"/>
  <c r="F109" i="2"/>
  <c r="H109" i="2"/>
  <c r="I109" i="2"/>
  <c r="J109" i="2"/>
  <c r="E112" i="2"/>
  <c r="F112" i="2"/>
  <c r="H112" i="2"/>
  <c r="I112" i="2"/>
  <c r="J112" i="2"/>
  <c r="E113" i="2"/>
  <c r="F113" i="2"/>
  <c r="H113" i="2"/>
  <c r="I113" i="2"/>
  <c r="J113" i="2"/>
  <c r="E114" i="2"/>
  <c r="F114" i="2"/>
  <c r="H114" i="2"/>
  <c r="I114" i="2"/>
  <c r="J114" i="2"/>
  <c r="E122" i="2"/>
  <c r="F122" i="2"/>
  <c r="H122" i="2"/>
  <c r="H121" i="2" s="1"/>
  <c r="I122" i="2"/>
  <c r="I121" i="2" s="1"/>
  <c r="J122" i="2"/>
  <c r="J121" i="2" s="1"/>
  <c r="E123" i="2"/>
  <c r="F123" i="2"/>
  <c r="H123" i="2"/>
  <c r="I123" i="2"/>
  <c r="J123" i="2"/>
  <c r="E124" i="2"/>
  <c r="F124" i="2"/>
  <c r="H124" i="2"/>
  <c r="H28" i="2" s="1"/>
  <c r="I124" i="2"/>
  <c r="I28" i="2" s="1"/>
  <c r="J124" i="2"/>
  <c r="J28" i="2" s="1"/>
  <c r="E125" i="2"/>
  <c r="F125" i="2"/>
  <c r="H125" i="2"/>
  <c r="I125" i="2"/>
  <c r="J125" i="2"/>
  <c r="E126" i="2"/>
  <c r="F126" i="2"/>
  <c r="H126" i="2"/>
  <c r="I126" i="2"/>
  <c r="J126" i="2"/>
  <c r="E128" i="2"/>
  <c r="F128" i="2"/>
  <c r="H128" i="2"/>
  <c r="I128" i="2"/>
  <c r="J128" i="2"/>
  <c r="E129" i="2"/>
  <c r="F129" i="2"/>
  <c r="H129" i="2"/>
  <c r="I129" i="2"/>
  <c r="J129" i="2"/>
  <c r="E130" i="2"/>
  <c r="F130" i="2"/>
  <c r="H130" i="2"/>
  <c r="I130" i="2"/>
  <c r="J130" i="2"/>
  <c r="E131" i="2"/>
  <c r="F131" i="2"/>
  <c r="H131" i="2"/>
  <c r="I131" i="2"/>
  <c r="J131" i="2"/>
  <c r="E132" i="2"/>
  <c r="F132" i="2"/>
  <c r="H132" i="2"/>
  <c r="I132" i="2"/>
  <c r="J132" i="2"/>
  <c r="E133" i="2"/>
  <c r="F133" i="2"/>
  <c r="H133" i="2"/>
  <c r="I133" i="2"/>
  <c r="J133" i="2"/>
  <c r="E134" i="2"/>
  <c r="F134" i="2"/>
  <c r="H134" i="2"/>
  <c r="I134" i="2"/>
  <c r="J134" i="2"/>
  <c r="E135" i="2"/>
  <c r="F135" i="2"/>
  <c r="H135" i="2"/>
  <c r="I135" i="2"/>
  <c r="J135" i="2"/>
  <c r="E136" i="2"/>
  <c r="F136" i="2"/>
  <c r="H136" i="2"/>
  <c r="I136" i="2"/>
  <c r="J136" i="2"/>
  <c r="E137" i="2"/>
  <c r="F137" i="2"/>
  <c r="H137" i="2"/>
  <c r="I137" i="2"/>
  <c r="J137" i="2"/>
  <c r="E138" i="2"/>
  <c r="F138" i="2"/>
  <c r="H138" i="2"/>
  <c r="I138" i="2"/>
  <c r="J138" i="2"/>
  <c r="E139" i="2"/>
  <c r="F139" i="2"/>
  <c r="H139" i="2"/>
  <c r="I139" i="2"/>
  <c r="J139" i="2"/>
  <c r="E140" i="2"/>
  <c r="F140" i="2"/>
  <c r="H140" i="2"/>
  <c r="I140" i="2"/>
  <c r="J140" i="2"/>
  <c r="E141" i="2"/>
  <c r="F141" i="2"/>
  <c r="H141" i="2"/>
  <c r="I141" i="2"/>
  <c r="J141" i="2"/>
  <c r="E142" i="2"/>
  <c r="F142" i="2"/>
  <c r="H142" i="2"/>
  <c r="I142" i="2"/>
  <c r="J142" i="2"/>
  <c r="E143" i="2"/>
  <c r="F143" i="2"/>
  <c r="H143" i="2"/>
  <c r="I143" i="2"/>
  <c r="J143" i="2"/>
  <c r="E144" i="2"/>
  <c r="F144" i="2"/>
  <c r="H144" i="2"/>
  <c r="I144" i="2"/>
  <c r="J144" i="2"/>
  <c r="E145" i="2"/>
  <c r="F145" i="2"/>
  <c r="H145" i="2"/>
  <c r="J145" i="2"/>
  <c r="E151" i="2"/>
  <c r="F151" i="2"/>
  <c r="H151" i="2"/>
  <c r="I151" i="2"/>
  <c r="J151" i="2"/>
  <c r="E157" i="2"/>
  <c r="F157" i="2"/>
  <c r="H157" i="2"/>
  <c r="I157" i="2"/>
  <c r="J157" i="2"/>
  <c r="E158" i="2"/>
  <c r="F158" i="2"/>
  <c r="H158" i="2"/>
  <c r="I158" i="2"/>
  <c r="J158" i="2"/>
  <c r="E159" i="2"/>
  <c r="F159" i="2"/>
  <c r="H159" i="2"/>
  <c r="I159" i="2"/>
  <c r="J159" i="2"/>
  <c r="E160" i="2"/>
  <c r="F160" i="2"/>
  <c r="H160" i="2"/>
  <c r="H155" i="2" s="1"/>
  <c r="I160" i="2"/>
  <c r="I155" i="2" s="1"/>
  <c r="J160" i="2"/>
  <c r="J155" i="2" s="1"/>
  <c r="E161" i="2"/>
  <c r="H161" i="2"/>
  <c r="I161" i="2"/>
  <c r="J161" i="2"/>
  <c r="E162" i="2"/>
  <c r="F162" i="2"/>
  <c r="H162" i="2"/>
  <c r="H37" i="2" s="1"/>
  <c r="H36" i="2" s="1"/>
  <c r="I162" i="2"/>
  <c r="I37" i="2" s="1"/>
  <c r="I36" i="2" s="1"/>
  <c r="J162" i="2"/>
  <c r="J37" i="2" s="1"/>
  <c r="J36" i="2" s="1"/>
  <c r="E163" i="2"/>
  <c r="F163" i="2"/>
  <c r="H163" i="2"/>
  <c r="H39" i="2" s="1"/>
  <c r="I163" i="2"/>
  <c r="I39" i="2" s="1"/>
  <c r="J163" i="2"/>
  <c r="J39" i="2" s="1"/>
  <c r="E164" i="2"/>
  <c r="F164" i="2"/>
  <c r="H164" i="2"/>
  <c r="H27" i="2" s="1"/>
  <c r="I164" i="2"/>
  <c r="I27" i="2" s="1"/>
  <c r="J164" i="2"/>
  <c r="J27" i="2" s="1"/>
  <c r="E165" i="2"/>
  <c r="F165" i="2"/>
  <c r="H165" i="2"/>
  <c r="I165" i="2"/>
  <c r="J165" i="2"/>
  <c r="E166" i="2"/>
  <c r="H166" i="2"/>
  <c r="I166" i="2"/>
  <c r="J166" i="2"/>
  <c r="E167" i="2"/>
  <c r="F167" i="2"/>
  <c r="H167" i="2"/>
  <c r="H32" i="2" s="1"/>
  <c r="I167" i="2"/>
  <c r="I32" i="2" s="1"/>
  <c r="J167" i="2"/>
  <c r="J32" i="2" s="1"/>
  <c r="E169" i="2"/>
  <c r="F169" i="2"/>
  <c r="H169" i="2"/>
  <c r="I169" i="2"/>
  <c r="J169" i="2"/>
  <c r="E170" i="2"/>
  <c r="F170" i="2"/>
  <c r="H170" i="2"/>
  <c r="I170" i="2"/>
  <c r="J170" i="2"/>
  <c r="E171" i="2"/>
  <c r="F171" i="2"/>
  <c r="H171" i="2"/>
  <c r="I171" i="2"/>
  <c r="J171" i="2"/>
  <c r="E172" i="2"/>
  <c r="F172" i="2"/>
  <c r="H172" i="2"/>
  <c r="I172" i="2"/>
  <c r="J172" i="2"/>
  <c r="E173" i="2"/>
  <c r="F173" i="2"/>
  <c r="H173" i="2"/>
  <c r="I173" i="2"/>
  <c r="J173" i="2"/>
  <c r="E174" i="2"/>
  <c r="F174" i="2"/>
  <c r="H174" i="2"/>
  <c r="I174" i="2"/>
  <c r="J174" i="2"/>
  <c r="E175" i="2"/>
  <c r="F175" i="2"/>
  <c r="H175" i="2"/>
  <c r="I175" i="2"/>
  <c r="J175" i="2"/>
  <c r="E176" i="2"/>
  <c r="F176" i="2"/>
  <c r="H176" i="2"/>
  <c r="I176" i="2"/>
  <c r="J176" i="2"/>
  <c r="E177" i="2"/>
  <c r="F177" i="2"/>
  <c r="H177" i="2"/>
  <c r="I177" i="2"/>
  <c r="J177" i="2"/>
  <c r="E178" i="2"/>
  <c r="F178" i="2"/>
  <c r="H178" i="2"/>
  <c r="I178" i="2"/>
  <c r="J178" i="2"/>
  <c r="E179" i="2"/>
  <c r="F179" i="2"/>
  <c r="J179" i="2"/>
  <c r="E182" i="2"/>
  <c r="F182" i="2"/>
  <c r="J182" i="2"/>
  <c r="E183" i="2"/>
  <c r="F183" i="2"/>
  <c r="H183" i="2"/>
  <c r="I183" i="2"/>
  <c r="J183" i="2"/>
  <c r="E186" i="2"/>
  <c r="F186" i="2"/>
  <c r="H186" i="2"/>
  <c r="I186" i="2"/>
  <c r="J186" i="2"/>
  <c r="E189" i="2"/>
  <c r="F189" i="2"/>
  <c r="H189" i="2"/>
  <c r="I189" i="2"/>
  <c r="J189" i="2"/>
  <c r="E190" i="2"/>
  <c r="F190" i="2"/>
  <c r="H190" i="2"/>
  <c r="I190" i="2"/>
  <c r="J190" i="2"/>
  <c r="E191" i="2"/>
  <c r="F191" i="2"/>
  <c r="H191" i="2"/>
  <c r="I191" i="2"/>
  <c r="J191" i="2"/>
  <c r="E192" i="2"/>
  <c r="F192" i="2"/>
  <c r="H192" i="2"/>
  <c r="I192" i="2"/>
  <c r="J192" i="2"/>
  <c r="E193" i="2"/>
  <c r="F193" i="2"/>
  <c r="H193" i="2"/>
  <c r="I193" i="2"/>
  <c r="J193" i="2"/>
  <c r="E194" i="2"/>
  <c r="F194" i="2"/>
  <c r="H194" i="2"/>
  <c r="I194" i="2"/>
  <c r="J194" i="2"/>
  <c r="E195" i="2"/>
  <c r="F195" i="2"/>
  <c r="H195" i="2"/>
  <c r="I195" i="2"/>
  <c r="J195" i="2"/>
  <c r="E196" i="2"/>
  <c r="F196" i="2"/>
  <c r="H196" i="2"/>
  <c r="I196" i="2"/>
  <c r="J196" i="2"/>
  <c r="E197" i="2"/>
  <c r="F197" i="2"/>
  <c r="H197" i="2"/>
  <c r="I197" i="2"/>
  <c r="J197" i="2"/>
  <c r="E198" i="2"/>
  <c r="F198" i="2"/>
  <c r="H198" i="2"/>
  <c r="I198" i="2"/>
  <c r="J198" i="2"/>
  <c r="E199" i="2"/>
  <c r="F199" i="2"/>
  <c r="H199" i="2"/>
  <c r="I199" i="2"/>
  <c r="J199" i="2"/>
  <c r="E202" i="2"/>
  <c r="F202" i="2"/>
  <c r="H202" i="2"/>
  <c r="H201" i="2" s="1"/>
  <c r="H57" i="2" s="1"/>
  <c r="I202" i="2"/>
  <c r="I201" i="2" s="1"/>
  <c r="I57" i="2" s="1"/>
  <c r="J202" i="2"/>
  <c r="J201" i="2" s="1"/>
  <c r="E206" i="2"/>
  <c r="F206" i="2"/>
  <c r="I206" i="2"/>
  <c r="J206" i="2"/>
  <c r="E207" i="2"/>
  <c r="F207" i="2"/>
  <c r="H207" i="2"/>
  <c r="I207" i="2"/>
  <c r="J207" i="2"/>
  <c r="E232" i="2"/>
  <c r="E231" i="2" s="1"/>
  <c r="F232" i="2"/>
  <c r="J232" i="2"/>
  <c r="J231" i="2" s="1"/>
  <c r="E234" i="2"/>
  <c r="F234" i="2"/>
  <c r="J234" i="2"/>
  <c r="E236" i="2"/>
  <c r="F236" i="2"/>
  <c r="J236" i="2"/>
  <c r="E238" i="2"/>
  <c r="E230" i="2" s="1"/>
  <c r="F238" i="2"/>
  <c r="J238" i="2"/>
  <c r="B239" i="2"/>
  <c r="E240" i="2"/>
  <c r="E246" i="2"/>
  <c r="F246" i="2"/>
  <c r="E248" i="2"/>
  <c r="F248" i="2"/>
  <c r="E249" i="2"/>
  <c r="F249" i="2"/>
  <c r="E250" i="2"/>
  <c r="F250" i="2"/>
  <c r="E253" i="2"/>
  <c r="F253" i="2"/>
  <c r="E254" i="2"/>
  <c r="F254" i="2"/>
  <c r="E255" i="2"/>
  <c r="F255" i="2"/>
  <c r="E257" i="2"/>
  <c r="F257" i="2"/>
  <c r="E258" i="2"/>
  <c r="F258" i="2"/>
  <c r="E259" i="2"/>
  <c r="F259" i="2"/>
  <c r="E260" i="2"/>
  <c r="F260" i="2"/>
  <c r="E261" i="2"/>
  <c r="F261" i="2"/>
  <c r="E262" i="2"/>
  <c r="F262" i="2"/>
  <c r="E264" i="2"/>
  <c r="F264" i="2"/>
  <c r="E265" i="2"/>
  <c r="F265" i="2"/>
  <c r="E266" i="2"/>
  <c r="F266" i="2"/>
  <c r="E268" i="2"/>
  <c r="F268" i="2"/>
  <c r="E269" i="2"/>
  <c r="F269" i="2"/>
  <c r="E270" i="2"/>
  <c r="E271" i="2"/>
  <c r="F271" i="2"/>
  <c r="E272" i="2"/>
  <c r="F272" i="2"/>
  <c r="E275" i="2"/>
  <c r="F275" i="2"/>
  <c r="H54" i="2"/>
  <c r="J275" i="2"/>
  <c r="J54" i="2" s="1"/>
  <c r="E276" i="2"/>
  <c r="E277" i="2"/>
  <c r="F277" i="2"/>
  <c r="H277" i="2"/>
  <c r="I277" i="2"/>
  <c r="I56" i="2" s="1"/>
  <c r="J277" i="2"/>
  <c r="J56" i="2" s="1"/>
  <c r="E281" i="2"/>
  <c r="F281" i="2"/>
  <c r="J281" i="2"/>
  <c r="I283" i="2"/>
  <c r="I58" i="2" s="1"/>
  <c r="J283" i="2"/>
  <c r="E288" i="2"/>
  <c r="F288" i="2"/>
  <c r="H288" i="2"/>
  <c r="I288" i="2"/>
  <c r="J288" i="2"/>
  <c r="E289" i="2"/>
  <c r="F289" i="2"/>
  <c r="H289" i="2"/>
  <c r="I289" i="2"/>
  <c r="J289" i="2"/>
  <c r="E290" i="2"/>
  <c r="F290" i="2"/>
  <c r="H290" i="2"/>
  <c r="I290" i="2"/>
  <c r="J290" i="2"/>
  <c r="E292" i="2"/>
  <c r="F292" i="2"/>
  <c r="H292" i="2"/>
  <c r="I292" i="2"/>
  <c r="J292" i="2"/>
  <c r="E293" i="2"/>
  <c r="F293" i="2"/>
  <c r="H293" i="2"/>
  <c r="I293" i="2"/>
  <c r="J293" i="2"/>
  <c r="E294" i="2"/>
  <c r="F294" i="2"/>
  <c r="H294" i="2"/>
  <c r="I294" i="2"/>
  <c r="J294" i="2"/>
  <c r="E295" i="2"/>
  <c r="F295" i="2"/>
  <c r="H295" i="2"/>
  <c r="I295" i="2"/>
  <c r="J295" i="2"/>
  <c r="E296" i="2"/>
  <c r="F296" i="2"/>
  <c r="H296" i="2"/>
  <c r="I296" i="2"/>
  <c r="J296" i="2"/>
  <c r="E297" i="2"/>
  <c r="F297" i="2"/>
  <c r="H297" i="2"/>
  <c r="I297" i="2"/>
  <c r="J297" i="2"/>
  <c r="E298" i="2"/>
  <c r="F298" i="2"/>
  <c r="H298" i="2"/>
  <c r="I298" i="2"/>
  <c r="J298" i="2"/>
  <c r="E299" i="2"/>
  <c r="F299" i="2"/>
  <c r="H299" i="2"/>
  <c r="I299" i="2"/>
  <c r="J299" i="2"/>
  <c r="E302" i="2"/>
  <c r="F302" i="2"/>
  <c r="H302" i="2"/>
  <c r="I302" i="2"/>
  <c r="J302" i="2"/>
  <c r="E303" i="2"/>
  <c r="F303" i="2"/>
  <c r="H303" i="2"/>
  <c r="I303" i="2"/>
  <c r="J303" i="2"/>
  <c r="E307" i="2"/>
  <c r="F307" i="2"/>
  <c r="H307" i="2"/>
  <c r="I307" i="2"/>
  <c r="J307" i="2"/>
  <c r="E308" i="2"/>
  <c r="F308" i="2"/>
  <c r="H308" i="2"/>
  <c r="I308" i="2"/>
  <c r="J308" i="2"/>
  <c r="E309" i="2"/>
  <c r="F309" i="2"/>
  <c r="H309" i="2"/>
  <c r="H40" i="2" s="1"/>
  <c r="I309" i="2"/>
  <c r="I40" i="2" s="1"/>
  <c r="J309" i="2"/>
  <c r="J40" i="2" s="1"/>
  <c r="E310" i="2"/>
  <c r="F310" i="2"/>
  <c r="H310" i="2"/>
  <c r="I310" i="2"/>
  <c r="J310" i="2"/>
  <c r="E312" i="2"/>
  <c r="F312" i="2"/>
  <c r="H312" i="2"/>
  <c r="I312" i="2"/>
  <c r="J312" i="2"/>
  <c r="E313" i="2"/>
  <c r="F313" i="2"/>
  <c r="H313" i="2"/>
  <c r="I313" i="2"/>
  <c r="J313" i="2"/>
  <c r="E314" i="2"/>
  <c r="F314" i="2"/>
  <c r="H314" i="2"/>
  <c r="I314" i="2"/>
  <c r="J314" i="2"/>
  <c r="E315" i="2"/>
  <c r="F315" i="2"/>
  <c r="H315" i="2"/>
  <c r="I315" i="2"/>
  <c r="J315" i="2"/>
  <c r="E316" i="2"/>
  <c r="F316" i="2"/>
  <c r="H316" i="2"/>
  <c r="I316" i="2"/>
  <c r="J316" i="2"/>
  <c r="E317" i="2"/>
  <c r="F317" i="2"/>
  <c r="H317" i="2"/>
  <c r="I317" i="2"/>
  <c r="J317" i="2"/>
  <c r="E318" i="2"/>
  <c r="F318" i="2"/>
  <c r="H318" i="2"/>
  <c r="I318" i="2"/>
  <c r="J318" i="2"/>
  <c r="E319" i="2"/>
  <c r="F319" i="2"/>
  <c r="H319" i="2"/>
  <c r="I319" i="2"/>
  <c r="J319" i="2"/>
  <c r="E320" i="2"/>
  <c r="F320" i="2"/>
  <c r="H320" i="2"/>
  <c r="I320" i="2"/>
  <c r="J320" i="2"/>
  <c r="E323" i="2"/>
  <c r="F323" i="2"/>
  <c r="H323" i="2"/>
  <c r="I323" i="2"/>
  <c r="J323" i="2"/>
  <c r="E326" i="2"/>
  <c r="F326" i="2"/>
  <c r="H326" i="2"/>
  <c r="I326" i="2"/>
  <c r="J326" i="2"/>
  <c r="E327" i="2"/>
  <c r="F327" i="2"/>
  <c r="H327" i="2"/>
  <c r="I327" i="2"/>
  <c r="J327" i="2"/>
  <c r="E328" i="2"/>
  <c r="F328" i="2"/>
  <c r="H328" i="2"/>
  <c r="J328" i="2"/>
  <c r="E329" i="2"/>
  <c r="F329" i="2"/>
  <c r="J329" i="2"/>
  <c r="E332" i="2"/>
  <c r="F332" i="2"/>
  <c r="H332" i="2"/>
  <c r="I332" i="2"/>
  <c r="I330" i="2" s="1"/>
  <c r="J332" i="2"/>
  <c r="E333" i="2"/>
  <c r="F333" i="2"/>
  <c r="H333" i="2"/>
  <c r="I333" i="2"/>
  <c r="J333" i="2"/>
  <c r="E338" i="2"/>
  <c r="F338" i="2"/>
  <c r="H338" i="2"/>
  <c r="J338" i="2"/>
  <c r="E339" i="2"/>
  <c r="F339" i="2"/>
  <c r="H339" i="2"/>
  <c r="I339" i="2"/>
  <c r="J339" i="2"/>
  <c r="E340" i="2"/>
  <c r="F340" i="2"/>
  <c r="H340" i="2"/>
  <c r="I340" i="2"/>
  <c r="J340" i="2"/>
  <c r="E341" i="2"/>
  <c r="F341" i="2"/>
  <c r="H341" i="2"/>
  <c r="I341" i="2"/>
  <c r="J341" i="2"/>
  <c r="E342" i="2"/>
  <c r="F342" i="2"/>
  <c r="H342" i="2"/>
  <c r="I342" i="2"/>
  <c r="J342" i="2"/>
  <c r="B343" i="2"/>
  <c r="E343" i="2"/>
  <c r="F343" i="2"/>
  <c r="H343" i="2"/>
  <c r="I343" i="2"/>
  <c r="J343" i="2"/>
  <c r="B344" i="2"/>
  <c r="E344" i="2"/>
  <c r="F344" i="2"/>
  <c r="H344" i="2"/>
  <c r="I344" i="2"/>
  <c r="J344" i="2"/>
  <c r="E346" i="2"/>
  <c r="H346" i="2"/>
  <c r="I346" i="2"/>
  <c r="J346" i="2"/>
  <c r="E347" i="2"/>
  <c r="F347" i="2"/>
  <c r="H347" i="2"/>
  <c r="I347" i="2"/>
  <c r="J347" i="2"/>
  <c r="E348" i="2"/>
  <c r="F348" i="2"/>
  <c r="H348" i="2"/>
  <c r="I348" i="2"/>
  <c r="J348" i="2"/>
  <c r="E349" i="2"/>
  <c r="F349" i="2"/>
  <c r="H349" i="2"/>
  <c r="I349" i="2"/>
  <c r="J349" i="2"/>
  <c r="E350" i="2"/>
  <c r="I350" i="2"/>
  <c r="J350" i="2"/>
  <c r="E351" i="2"/>
  <c r="F351" i="2"/>
  <c r="H351" i="2"/>
  <c r="I351" i="2"/>
  <c r="J351" i="2"/>
  <c r="E361" i="2"/>
  <c r="J361" i="2"/>
  <c r="E364" i="2"/>
  <c r="E368" i="2"/>
  <c r="F368" i="2"/>
  <c r="H368" i="2"/>
  <c r="J368" i="2"/>
  <c r="E370" i="2"/>
  <c r="F370" i="2"/>
  <c r="H370" i="2"/>
  <c r="I370" i="2"/>
  <c r="J370" i="2"/>
  <c r="F372" i="2"/>
  <c r="H372" i="2"/>
  <c r="J372" i="2"/>
  <c r="F374" i="2"/>
  <c r="E375" i="2"/>
  <c r="F375" i="2"/>
  <c r="H375" i="2"/>
  <c r="I375" i="2"/>
  <c r="J375" i="2"/>
  <c r="E376" i="2"/>
  <c r="F376" i="2"/>
  <c r="H376" i="2"/>
  <c r="I376" i="2"/>
  <c r="J376" i="2"/>
  <c r="E377" i="2"/>
  <c r="F377" i="2"/>
  <c r="H377" i="2"/>
  <c r="I377" i="2"/>
  <c r="J377" i="2"/>
  <c r="E378" i="2"/>
  <c r="F378" i="2"/>
  <c r="H378" i="2"/>
  <c r="I378" i="2"/>
  <c r="J378" i="2"/>
  <c r="E379" i="2"/>
  <c r="F379" i="2"/>
  <c r="H379" i="2"/>
  <c r="I379" i="2"/>
  <c r="J379" i="2"/>
  <c r="E380" i="2"/>
  <c r="F380" i="2"/>
  <c r="J380" i="2"/>
  <c r="E381" i="2"/>
  <c r="F381" i="2"/>
  <c r="H381" i="2"/>
  <c r="I381" i="2"/>
  <c r="J381" i="2"/>
  <c r="E382" i="2"/>
  <c r="F382" i="2"/>
  <c r="H382" i="2"/>
  <c r="I382" i="2"/>
  <c r="J382" i="2"/>
  <c r="E390" i="2"/>
  <c r="F390" i="2"/>
  <c r="I390" i="2"/>
  <c r="E391" i="2"/>
  <c r="F391" i="2"/>
  <c r="J391" i="2"/>
  <c r="F392" i="2"/>
  <c r="J392" i="2"/>
  <c r="H393" i="2"/>
  <c r="I393" i="2"/>
  <c r="J393" i="2"/>
  <c r="F394" i="2"/>
  <c r="I394" i="2"/>
  <c r="F396" i="2"/>
  <c r="H396" i="2"/>
  <c r="I396" i="2"/>
  <c r="E397" i="2"/>
  <c r="H397" i="2"/>
  <c r="J397" i="2"/>
  <c r="E398" i="2"/>
  <c r="H398" i="2"/>
  <c r="J398" i="2"/>
  <c r="H399" i="2"/>
  <c r="I399" i="2"/>
  <c r="J399" i="2"/>
  <c r="E400" i="2"/>
  <c r="I400" i="2"/>
  <c r="J400" i="2"/>
  <c r="E401" i="2"/>
  <c r="F401" i="2"/>
  <c r="H401" i="2"/>
  <c r="J401" i="2"/>
  <c r="E402" i="2"/>
  <c r="H402" i="2"/>
  <c r="J402" i="2"/>
  <c r="I403" i="2"/>
  <c r="J403" i="2"/>
  <c r="E404" i="2"/>
  <c r="H404" i="2"/>
  <c r="J404" i="2"/>
  <c r="E405" i="2"/>
  <c r="F405" i="2"/>
  <c r="H405" i="2"/>
  <c r="J405" i="2"/>
  <c r="I406" i="2"/>
  <c r="J406" i="2"/>
  <c r="H407" i="2"/>
  <c r="J407" i="2"/>
  <c r="E408" i="2"/>
  <c r="H408" i="2"/>
  <c r="J408" i="2"/>
  <c r="E409" i="2"/>
  <c r="F409" i="2"/>
  <c r="I409" i="2"/>
  <c r="J409" i="2"/>
  <c r="H410" i="2"/>
  <c r="J410" i="2"/>
  <c r="J411" i="2"/>
  <c r="E412" i="2"/>
  <c r="H412" i="2"/>
  <c r="J412" i="2"/>
  <c r="E413" i="2"/>
  <c r="F413" i="2"/>
  <c r="H413" i="2"/>
  <c r="J413" i="2"/>
  <c r="F414" i="2"/>
  <c r="J414" i="2"/>
  <c r="F418" i="2"/>
  <c r="F419" i="2"/>
  <c r="F420" i="2"/>
  <c r="I420" i="2"/>
  <c r="E421" i="2"/>
  <c r="F421" i="2"/>
  <c r="H421" i="2"/>
  <c r="E422" i="2"/>
  <c r="F422" i="2"/>
  <c r="H422" i="2"/>
  <c r="F423" i="2"/>
  <c r="I423" i="2"/>
  <c r="E424" i="2"/>
  <c r="J424" i="2"/>
  <c r="E425" i="2"/>
  <c r="J425" i="2"/>
  <c r="E426" i="2"/>
  <c r="J426" i="2"/>
  <c r="F427" i="2"/>
  <c r="H427" i="2"/>
  <c r="J427" i="2"/>
  <c r="E428" i="2"/>
  <c r="E429" i="2"/>
  <c r="H429" i="2"/>
  <c r="J429" i="2"/>
  <c r="E430" i="2"/>
  <c r="I430" i="2"/>
  <c r="F432" i="2"/>
  <c r="F433" i="2"/>
  <c r="H433" i="2"/>
  <c r="F434" i="2"/>
  <c r="H434" i="2"/>
  <c r="I434" i="2"/>
  <c r="E435" i="2"/>
  <c r="F435" i="2"/>
  <c r="I435" i="2"/>
  <c r="J435" i="2"/>
  <c r="E436" i="2"/>
  <c r="F436" i="2"/>
  <c r="H436" i="2"/>
  <c r="F437" i="2"/>
  <c r="H437" i="2"/>
  <c r="I437" i="2"/>
  <c r="F438" i="2"/>
  <c r="H438" i="2"/>
  <c r="E439" i="2"/>
  <c r="F439" i="2"/>
  <c r="J439" i="2"/>
  <c r="E440" i="2"/>
  <c r="F440" i="2"/>
  <c r="H440" i="2"/>
  <c r="I440" i="2"/>
  <c r="J441" i="2"/>
  <c r="J442" i="2"/>
  <c r="E443" i="2"/>
  <c r="F443" i="2"/>
  <c r="H443" i="2"/>
  <c r="I443" i="2"/>
  <c r="J443" i="2"/>
  <c r="E444" i="2"/>
  <c r="I444" i="2"/>
  <c r="J444" i="2"/>
  <c r="E445" i="2"/>
  <c r="F445" i="2"/>
  <c r="H445" i="2"/>
  <c r="I445" i="2"/>
  <c r="J445" i="2"/>
  <c r="H447" i="2"/>
  <c r="I447" i="2"/>
  <c r="E450" i="2"/>
  <c r="F450" i="2"/>
  <c r="J450" i="2"/>
  <c r="E451" i="2"/>
  <c r="H451" i="2"/>
  <c r="I451" i="2"/>
  <c r="J451" i="2"/>
  <c r="H452" i="2"/>
  <c r="I452" i="2"/>
  <c r="J452" i="2"/>
  <c r="H453" i="2"/>
  <c r="I453" i="2"/>
  <c r="J453" i="2"/>
  <c r="E454" i="2"/>
  <c r="F454" i="2"/>
  <c r="H454" i="2"/>
  <c r="J454" i="2"/>
  <c r="E455" i="2"/>
  <c r="H455" i="2"/>
  <c r="J455" i="2"/>
  <c r="J456" i="2"/>
  <c r="J457" i="2"/>
  <c r="E458" i="2"/>
  <c r="F458" i="2"/>
  <c r="H458" i="2"/>
  <c r="J458" i="2"/>
  <c r="E459" i="2"/>
  <c r="J459" i="2"/>
  <c r="F462" i="2"/>
  <c r="I462" i="2"/>
  <c r="J462" i="2"/>
  <c r="E463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8" i="2"/>
  <c r="E489" i="2"/>
  <c r="E490" i="2"/>
  <c r="F496" i="2"/>
  <c r="J496" i="2"/>
  <c r="F506" i="2"/>
  <c r="E507" i="2"/>
  <c r="F507" i="2"/>
  <c r="F508" i="2"/>
  <c r="F509" i="2"/>
  <c r="F510" i="2"/>
  <c r="E511" i="2"/>
  <c r="F511" i="2"/>
  <c r="F512" i="2"/>
  <c r="E515" i="2"/>
  <c r="F516" i="2"/>
  <c r="E518" i="2"/>
  <c r="E519" i="2"/>
  <c r="E520" i="2"/>
  <c r="E521" i="2"/>
  <c r="F521" i="2"/>
  <c r="E524" i="2"/>
  <c r="F524" i="2"/>
  <c r="E525" i="2"/>
  <c r="E527" i="2"/>
  <c r="F527" i="2"/>
  <c r="E528" i="2"/>
  <c r="E529" i="2"/>
  <c r="F531" i="2"/>
  <c r="H531" i="2"/>
  <c r="E534" i="2"/>
  <c r="F534" i="2"/>
  <c r="H534" i="2"/>
  <c r="I534" i="2"/>
  <c r="J534" i="2"/>
  <c r="E535" i="2"/>
  <c r="F535" i="2"/>
  <c r="H535" i="2"/>
  <c r="I535" i="2"/>
  <c r="J535" i="2"/>
  <c r="I539" i="2"/>
  <c r="E545" i="2"/>
  <c r="I545" i="2"/>
  <c r="E550" i="2"/>
  <c r="F550" i="2"/>
  <c r="J550" i="2"/>
  <c r="E551" i="2"/>
  <c r="I551" i="2"/>
  <c r="J551" i="2"/>
  <c r="E552" i="2"/>
  <c r="F552" i="2"/>
  <c r="J552" i="2"/>
  <c r="E553" i="2"/>
  <c r="I553" i="2"/>
  <c r="J553" i="2"/>
  <c r="E554" i="2"/>
  <c r="I554" i="2"/>
  <c r="J554" i="2"/>
  <c r="J555" i="2"/>
  <c r="E556" i="2"/>
  <c r="F556" i="2"/>
  <c r="H556" i="2"/>
  <c r="I556" i="2"/>
  <c r="J556" i="2"/>
  <c r="E557" i="2"/>
  <c r="F557" i="2"/>
  <c r="H557" i="2"/>
  <c r="I557" i="2"/>
  <c r="J557" i="2"/>
  <c r="E558" i="2"/>
  <c r="F558" i="2"/>
  <c r="H558" i="2"/>
  <c r="I558" i="2"/>
  <c r="J558" i="2"/>
  <c r="E559" i="2"/>
  <c r="F559" i="2"/>
  <c r="H559" i="2"/>
  <c r="I559" i="2"/>
  <c r="J559" i="2"/>
  <c r="E560" i="2"/>
  <c r="F560" i="2"/>
  <c r="H560" i="2"/>
  <c r="I560" i="2"/>
  <c r="J560" i="2"/>
  <c r="E561" i="2"/>
  <c r="F561" i="2"/>
  <c r="H561" i="2"/>
  <c r="I561" i="2"/>
  <c r="J561" i="2"/>
  <c r="E562" i="2"/>
  <c r="F562" i="2"/>
  <c r="H562" i="2"/>
  <c r="I562" i="2"/>
  <c r="J562" i="2"/>
  <c r="E563" i="2"/>
  <c r="F563" i="2"/>
  <c r="H563" i="2"/>
  <c r="I563" i="2"/>
  <c r="J563" i="2"/>
  <c r="H564" i="2"/>
  <c r="I564" i="2"/>
  <c r="J564" i="2"/>
  <c r="E565" i="2"/>
  <c r="F565" i="2"/>
  <c r="H565" i="2"/>
  <c r="I565" i="2"/>
  <c r="J565" i="2"/>
  <c r="E569" i="2"/>
  <c r="F569" i="2"/>
  <c r="J569" i="2"/>
  <c r="E570" i="2"/>
  <c r="F570" i="2"/>
  <c r="J570" i="2"/>
  <c r="E571" i="2"/>
  <c r="J571" i="2"/>
  <c r="E572" i="2"/>
  <c r="H572" i="2"/>
  <c r="I572" i="2"/>
  <c r="E573" i="2"/>
  <c r="H573" i="2"/>
  <c r="I573" i="2"/>
  <c r="J573" i="2"/>
  <c r="E574" i="2"/>
  <c r="I574" i="2"/>
  <c r="F575" i="2"/>
  <c r="F576" i="2"/>
  <c r="H576" i="2"/>
  <c r="J576" i="2"/>
  <c r="E577" i="2"/>
  <c r="F577" i="2"/>
  <c r="H577" i="2"/>
  <c r="J577" i="2"/>
  <c r="E578" i="2"/>
  <c r="F578" i="2"/>
  <c r="H578" i="2"/>
  <c r="J578" i="2"/>
  <c r="E579" i="2"/>
  <c r="F579" i="2"/>
  <c r="H579" i="2"/>
  <c r="J579" i="2"/>
  <c r="F580" i="2"/>
  <c r="H580" i="2"/>
  <c r="J580" i="2"/>
  <c r="E581" i="2"/>
  <c r="F581" i="2"/>
  <c r="H581" i="2"/>
  <c r="J581" i="2"/>
  <c r="E582" i="2"/>
  <c r="F582" i="2"/>
  <c r="H582" i="2"/>
  <c r="J582" i="2"/>
  <c r="E583" i="2"/>
  <c r="F583" i="2"/>
  <c r="H583" i="2"/>
  <c r="J583" i="2"/>
  <c r="E584" i="2"/>
  <c r="F584" i="2"/>
  <c r="H584" i="2"/>
  <c r="I584" i="2"/>
  <c r="J584" i="2"/>
  <c r="E585" i="2"/>
  <c r="F585" i="2"/>
  <c r="H585" i="2"/>
  <c r="J585" i="2"/>
  <c r="E589" i="2"/>
  <c r="F589" i="2"/>
  <c r="J589" i="2"/>
  <c r="E591" i="2"/>
  <c r="F591" i="2"/>
  <c r="H591" i="2"/>
  <c r="J591" i="2"/>
  <c r="E593" i="2"/>
  <c r="H593" i="2"/>
  <c r="I593" i="2"/>
  <c r="J593" i="2"/>
  <c r="J595" i="2"/>
  <c r="F597" i="2"/>
  <c r="J597" i="2"/>
  <c r="E599" i="2"/>
  <c r="F599" i="2"/>
  <c r="I599" i="2"/>
  <c r="J599" i="2"/>
  <c r="E600" i="2"/>
  <c r="F600" i="2"/>
  <c r="I600" i="2"/>
  <c r="J600" i="2"/>
  <c r="C631" i="2"/>
  <c r="C632" i="2"/>
  <c r="C633" i="2"/>
  <c r="C634" i="2"/>
  <c r="L11" i="3"/>
  <c r="M11" i="3"/>
  <c r="N11" i="3"/>
  <c r="O11" i="3"/>
  <c r="P11" i="3"/>
  <c r="Q11" i="3"/>
  <c r="R11" i="3"/>
  <c r="S11" i="3"/>
  <c r="T11" i="3"/>
  <c r="L12" i="3"/>
  <c r="M12" i="3"/>
  <c r="N12" i="3"/>
  <c r="O12" i="3"/>
  <c r="P12" i="3"/>
  <c r="Q12" i="3"/>
  <c r="R12" i="3"/>
  <c r="S12" i="3"/>
  <c r="T12" i="3"/>
  <c r="Y13" i="3"/>
  <c r="Z13" i="3"/>
  <c r="AA13" i="3"/>
  <c r="U14" i="3"/>
  <c r="S14" i="3"/>
  <c r="V14" i="3" s="1"/>
  <c r="T14" i="3"/>
  <c r="W14" i="3" s="1"/>
  <c r="X14" i="3"/>
  <c r="X13" i="3" s="1"/>
  <c r="X10" i="3" s="1"/>
  <c r="X9" i="3" s="1"/>
  <c r="S15" i="3"/>
  <c r="V15" i="3" s="1"/>
  <c r="T15" i="3"/>
  <c r="W15" i="3" s="1"/>
  <c r="X15" i="3"/>
  <c r="S17" i="3"/>
  <c r="V17" i="3" s="1"/>
  <c r="T17" i="3"/>
  <c r="W17" i="3" s="1"/>
  <c r="U17" i="3"/>
  <c r="X17" i="3"/>
  <c r="X16" i="3" s="1"/>
  <c r="T18" i="3"/>
  <c r="W18" i="3" s="1"/>
  <c r="X18" i="3"/>
  <c r="X19" i="3"/>
  <c r="X20" i="3"/>
  <c r="Y20" i="3"/>
  <c r="Z20" i="3"/>
  <c r="AA20" i="3"/>
  <c r="D21" i="3"/>
  <c r="E21" i="3"/>
  <c r="G21" i="3"/>
  <c r="H21" i="3"/>
  <c r="M21" i="3"/>
  <c r="N21" i="3"/>
  <c r="P21" i="3"/>
  <c r="Q21" i="3"/>
  <c r="X21" i="3"/>
  <c r="R22" i="3"/>
  <c r="S22" i="3"/>
  <c r="T22" i="3"/>
  <c r="D23" i="3"/>
  <c r="D11" i="3" s="1"/>
  <c r="E23" i="3"/>
  <c r="E11" i="3" s="1"/>
  <c r="F11" i="3"/>
  <c r="G23" i="3"/>
  <c r="G11" i="3" s="1"/>
  <c r="H23" i="3"/>
  <c r="I11" i="3"/>
  <c r="J11" i="3"/>
  <c r="X23" i="3"/>
  <c r="X22" i="3" s="1"/>
  <c r="D24" i="3"/>
  <c r="D12" i="3" s="1"/>
  <c r="E24" i="3"/>
  <c r="E12" i="3" s="1"/>
  <c r="G24" i="3"/>
  <c r="G12" i="3" s="1"/>
  <c r="H24" i="3"/>
  <c r="H12" i="3" s="1"/>
  <c r="J12" i="3"/>
  <c r="K12" i="3"/>
  <c r="X24" i="3"/>
  <c r="X12" i="3" s="1"/>
  <c r="D25" i="3"/>
  <c r="E25" i="3"/>
  <c r="X25" i="3"/>
  <c r="U26" i="3"/>
  <c r="L44" i="9" s="1"/>
  <c r="G26" i="3"/>
  <c r="H26" i="3"/>
  <c r="W26" i="3" s="1"/>
  <c r="X26" i="3"/>
  <c r="U27" i="3"/>
  <c r="L115" i="9" s="1"/>
  <c r="H27" i="3"/>
  <c r="W27" i="3" s="1"/>
  <c r="X27" i="3"/>
  <c r="D28" i="3"/>
  <c r="E28" i="3"/>
  <c r="H28" i="3"/>
  <c r="M28" i="3"/>
  <c r="N28" i="3"/>
  <c r="P28" i="3"/>
  <c r="Q28" i="3"/>
  <c r="X28" i="3"/>
  <c r="U29" i="3"/>
  <c r="L107" i="9" s="1"/>
  <c r="G29" i="3"/>
  <c r="H29" i="3"/>
  <c r="W29" i="3" s="1"/>
  <c r="X29" i="3"/>
  <c r="G30" i="3"/>
  <c r="H30" i="3"/>
  <c r="P30" i="3"/>
  <c r="Q30" i="3"/>
  <c r="X30" i="3"/>
  <c r="G31" i="3"/>
  <c r="H31" i="3"/>
  <c r="R31" i="3"/>
  <c r="U31" i="3" s="1"/>
  <c r="L104" i="9" s="1"/>
  <c r="S31" i="3"/>
  <c r="T31" i="3"/>
  <c r="X31" i="3"/>
  <c r="F32" i="3"/>
  <c r="U32" i="3" s="1"/>
  <c r="G32" i="3"/>
  <c r="V32" i="3" s="1"/>
  <c r="H32" i="3"/>
  <c r="W32" i="3" s="1"/>
  <c r="X32" i="3"/>
  <c r="X33" i="3"/>
  <c r="U34" i="3"/>
  <c r="L47" i="9" s="1"/>
  <c r="J34" i="3"/>
  <c r="K34" i="3"/>
  <c r="W34" i="3" s="1"/>
  <c r="X34" i="3"/>
  <c r="D35" i="3"/>
  <c r="E35" i="3"/>
  <c r="G35" i="3"/>
  <c r="H35" i="3"/>
  <c r="I35" i="3"/>
  <c r="J35" i="3"/>
  <c r="K35" i="3"/>
  <c r="M35" i="3"/>
  <c r="N35" i="3"/>
  <c r="O20" i="3"/>
  <c r="P35" i="3"/>
  <c r="Q35" i="3"/>
  <c r="X35" i="3"/>
  <c r="R36" i="3"/>
  <c r="S36" i="3"/>
  <c r="T36" i="3"/>
  <c r="U37" i="3"/>
  <c r="D37" i="3"/>
  <c r="V37" i="3" s="1"/>
  <c r="E37" i="3"/>
  <c r="W37" i="3" s="1"/>
  <c r="X37" i="3"/>
  <c r="X36" i="3" s="1"/>
  <c r="U38" i="3"/>
  <c r="J38" i="3"/>
  <c r="V38" i="3" s="1"/>
  <c r="K38" i="3"/>
  <c r="W38" i="3" s="1"/>
  <c r="X38" i="3"/>
  <c r="U39" i="3"/>
  <c r="J39" i="3"/>
  <c r="V39" i="3" s="1"/>
  <c r="K39" i="3"/>
  <c r="W39" i="3" s="1"/>
  <c r="X39" i="3"/>
  <c r="U40" i="3"/>
  <c r="D40" i="3"/>
  <c r="V40" i="3" s="1"/>
  <c r="E40" i="3"/>
  <c r="W40" i="3" s="1"/>
  <c r="X40" i="3"/>
  <c r="U41" i="3"/>
  <c r="J41" i="3"/>
  <c r="V41" i="3" s="1"/>
  <c r="K41" i="3"/>
  <c r="W41" i="3" s="1"/>
  <c r="X41" i="3"/>
  <c r="D42" i="3"/>
  <c r="E42" i="3"/>
  <c r="G42" i="3"/>
  <c r="H42" i="3"/>
  <c r="X42" i="3"/>
  <c r="D43" i="3"/>
  <c r="E43" i="3"/>
  <c r="M43" i="3"/>
  <c r="N43" i="3"/>
  <c r="X43" i="3"/>
  <c r="D44" i="3"/>
  <c r="E44" i="3"/>
  <c r="J44" i="3"/>
  <c r="K44" i="3"/>
  <c r="X44" i="3"/>
  <c r="G45" i="3"/>
  <c r="H45" i="3"/>
  <c r="M45" i="3"/>
  <c r="N45" i="3"/>
  <c r="P45" i="3"/>
  <c r="P36" i="3" s="1"/>
  <c r="Q45" i="3"/>
  <c r="Q36" i="3" s="1"/>
  <c r="X45" i="3"/>
  <c r="L96" i="9"/>
  <c r="G46" i="3"/>
  <c r="V46" i="3" s="1"/>
  <c r="M96" i="9" s="1"/>
  <c r="H46" i="3"/>
  <c r="W46" i="3" s="1"/>
  <c r="X46" i="3"/>
  <c r="G47" i="3"/>
  <c r="H47" i="3"/>
  <c r="U47" i="3"/>
  <c r="L95" i="9" s="1"/>
  <c r="J47" i="3"/>
  <c r="K47" i="3"/>
  <c r="X47" i="3"/>
  <c r="D52" i="3"/>
  <c r="E52" i="3"/>
  <c r="G52" i="3"/>
  <c r="H52" i="3"/>
  <c r="M52" i="3"/>
  <c r="N52" i="3"/>
  <c r="X52" i="3"/>
  <c r="X53" i="3"/>
  <c r="I53" i="3"/>
  <c r="J54" i="3"/>
  <c r="V54" i="3" s="1"/>
  <c r="K54" i="3"/>
  <c r="W54" i="3" s="1"/>
  <c r="X54" i="3"/>
  <c r="U55" i="3"/>
  <c r="V55" i="3"/>
  <c r="W55" i="3"/>
  <c r="X55" i="3"/>
  <c r="U56" i="3"/>
  <c r="V56" i="3"/>
  <c r="W56" i="3"/>
  <c r="X56" i="3"/>
  <c r="X57" i="3"/>
  <c r="X60" i="3"/>
  <c r="X61" i="3"/>
  <c r="X62" i="3"/>
  <c r="X63" i="3"/>
  <c r="X66" i="3"/>
  <c r="X70" i="3"/>
  <c r="U70" i="3"/>
  <c r="U63" i="3" s="1"/>
  <c r="W71" i="3"/>
  <c r="W70" i="3" s="1"/>
  <c r="W63" i="3" s="1"/>
  <c r="X71" i="3"/>
  <c r="X72" i="3"/>
  <c r="X64" i="3" s="1"/>
  <c r="X73" i="3"/>
  <c r="X65" i="3" s="1"/>
  <c r="I11" i="4"/>
  <c r="I13" i="4"/>
  <c r="D14" i="4" s="1"/>
  <c r="I14" i="4" s="1"/>
  <c r="D15" i="4" s="1"/>
  <c r="I35" i="4"/>
  <c r="I37" i="4"/>
  <c r="D38" i="4" s="1"/>
  <c r="I38" i="4" s="1"/>
  <c r="D39" i="4" s="1"/>
  <c r="I39" i="4" s="1"/>
  <c r="D40" i="4" s="1"/>
  <c r="I40" i="4" s="1"/>
  <c r="I10" i="5"/>
  <c r="I11" i="5"/>
  <c r="D12" i="5"/>
  <c r="D60" i="5" s="1"/>
  <c r="D21" i="4" s="1"/>
  <c r="D29" i="4" s="1"/>
  <c r="D45" i="4" s="1"/>
  <c r="F12" i="5"/>
  <c r="I18" i="5"/>
  <c r="I19" i="5"/>
  <c r="I20" i="5"/>
  <c r="I26" i="5"/>
  <c r="I28" i="5"/>
  <c r="I34" i="5"/>
  <c r="I36" i="5"/>
  <c r="D37" i="5" s="1"/>
  <c r="I37" i="5" s="1"/>
  <c r="D38" i="5" s="1"/>
  <c r="I38" i="5" s="1"/>
  <c r="D39" i="5" s="1"/>
  <c r="I39" i="5" s="1"/>
  <c r="I42" i="5"/>
  <c r="I44" i="5"/>
  <c r="D45" i="5" s="1"/>
  <c r="I45" i="5" s="1"/>
  <c r="D46" i="5" s="1"/>
  <c r="I46" i="5" s="1"/>
  <c r="D47" i="5" s="1"/>
  <c r="I47" i="5" s="1"/>
  <c r="I50" i="5"/>
  <c r="I52" i="5"/>
  <c r="I53" i="5"/>
  <c r="I54" i="5"/>
  <c r="I55" i="5"/>
  <c r="D58" i="5"/>
  <c r="D19" i="4" s="1"/>
  <c r="D27" i="4" s="1"/>
  <c r="D43" i="4" s="1"/>
  <c r="E58" i="5"/>
  <c r="E19" i="4" s="1"/>
  <c r="E27" i="4" s="1"/>
  <c r="E43" i="4" s="1"/>
  <c r="F58" i="5"/>
  <c r="F19" i="4" s="1"/>
  <c r="F27" i="4" s="1"/>
  <c r="F43" i="4" s="1"/>
  <c r="G58" i="5"/>
  <c r="G19" i="4" s="1"/>
  <c r="G27" i="4" s="1"/>
  <c r="G43" i="4" s="1"/>
  <c r="H58" i="5"/>
  <c r="H19" i="4" s="1"/>
  <c r="H27" i="4" s="1"/>
  <c r="H43" i="4" s="1"/>
  <c r="D59" i="5"/>
  <c r="D20" i="4" s="1"/>
  <c r="D28" i="4" s="1"/>
  <c r="E59" i="5"/>
  <c r="E20" i="4" s="1"/>
  <c r="E28" i="4" s="1"/>
  <c r="F59" i="5"/>
  <c r="F20" i="4" s="1"/>
  <c r="F28" i="4" s="1"/>
  <c r="G59" i="5"/>
  <c r="G20" i="4" s="1"/>
  <c r="G28" i="4" s="1"/>
  <c r="H59" i="5"/>
  <c r="H20" i="4" s="1"/>
  <c r="H28" i="4" s="1"/>
  <c r="E60" i="5"/>
  <c r="E21" i="4"/>
  <c r="E29" i="4" s="1"/>
  <c r="E45" i="4" s="1"/>
  <c r="F60" i="5"/>
  <c r="F21" i="4" s="1"/>
  <c r="F29" i="4" s="1"/>
  <c r="F45" i="4" s="1"/>
  <c r="G60" i="5"/>
  <c r="G21" i="4"/>
  <c r="G29" i="4" s="1"/>
  <c r="G45" i="4" s="1"/>
  <c r="H60" i="5"/>
  <c r="H21" i="4" s="1"/>
  <c r="H29" i="4" s="1"/>
  <c r="H45" i="4" s="1"/>
  <c r="E61" i="5"/>
  <c r="E22" i="4" s="1"/>
  <c r="E30" i="4" s="1"/>
  <c r="E46" i="4" s="1"/>
  <c r="F61" i="5"/>
  <c r="F22" i="4" s="1"/>
  <c r="F30" i="4" s="1"/>
  <c r="F46" i="4" s="1"/>
  <c r="G61" i="5"/>
  <c r="G22" i="4"/>
  <c r="G30" i="4" s="1"/>
  <c r="G46" i="4" s="1"/>
  <c r="H61" i="5"/>
  <c r="H22" i="4" s="1"/>
  <c r="H30" i="4" s="1"/>
  <c r="H46" i="4" s="1"/>
  <c r="E62" i="5"/>
  <c r="E23" i="4"/>
  <c r="E31" i="4" s="1"/>
  <c r="E47" i="4" s="1"/>
  <c r="F62" i="5"/>
  <c r="F23" i="4" s="1"/>
  <c r="F31" i="4" s="1"/>
  <c r="F47" i="4" s="1"/>
  <c r="G62" i="5"/>
  <c r="G23" i="4"/>
  <c r="G31" i="4" s="1"/>
  <c r="G47" i="4" s="1"/>
  <c r="H62" i="5"/>
  <c r="H23" i="4" s="1"/>
  <c r="H31" i="4" s="1"/>
  <c r="H47" i="4" s="1"/>
  <c r="E63" i="5"/>
  <c r="E24" i="4" s="1"/>
  <c r="E32" i="4" s="1"/>
  <c r="E48" i="4" s="1"/>
  <c r="F63" i="5"/>
  <c r="F24" i="4" s="1"/>
  <c r="F32" i="4" s="1"/>
  <c r="F48" i="4" s="1"/>
  <c r="G63" i="5"/>
  <c r="G24" i="4"/>
  <c r="G32" i="4" s="1"/>
  <c r="G48" i="4" s="1"/>
  <c r="H63" i="5"/>
  <c r="H24" i="4" s="1"/>
  <c r="H32" i="4" s="1"/>
  <c r="H48" i="4" s="1"/>
  <c r="G68" i="5"/>
  <c r="G69" i="5"/>
  <c r="G70" i="5"/>
  <c r="G71" i="5"/>
  <c r="G73" i="5"/>
  <c r="G74" i="5"/>
  <c r="G75" i="5"/>
  <c r="G76" i="5"/>
  <c r="D21" i="5"/>
  <c r="U15" i="3"/>
  <c r="X11" i="3"/>
  <c r="F12" i="3"/>
  <c r="U23" i="3"/>
  <c r="K11" i="3"/>
  <c r="C11" i="3"/>
  <c r="E359" i="1"/>
  <c r="F359" i="1" s="1"/>
  <c r="E396" i="1"/>
  <c r="H374" i="2" s="1"/>
  <c r="H380" i="2"/>
  <c r="F396" i="1"/>
  <c r="I374" i="2" s="1"/>
  <c r="I380" i="2"/>
  <c r="U25" i="3"/>
  <c r="L106" i="9" s="1"/>
  <c r="U30" i="3"/>
  <c r="L108" i="9" s="1"/>
  <c r="I12" i="3"/>
  <c r="R16" i="3"/>
  <c r="H283" i="2"/>
  <c r="H58" i="2" s="1"/>
  <c r="U18" i="3"/>
  <c r="E39" i="1"/>
  <c r="E30" i="1"/>
  <c r="E374" i="2"/>
  <c r="F14" i="2"/>
  <c r="F637" i="1"/>
  <c r="F651" i="1" s="1"/>
  <c r="U54" i="3"/>
  <c r="E283" i="2"/>
  <c r="E243" i="2"/>
  <c r="F99" i="2"/>
  <c r="F243" i="2"/>
  <c r="F276" i="2"/>
  <c r="J568" i="2"/>
  <c r="J572" i="2"/>
  <c r="F564" i="2"/>
  <c r="F555" i="2"/>
  <c r="F441" i="2"/>
  <c r="F553" i="2"/>
  <c r="F397" i="2"/>
  <c r="F425" i="2"/>
  <c r="E555" i="1"/>
  <c r="H519" i="2" s="1"/>
  <c r="E559" i="1"/>
  <c r="H523" i="2" s="1"/>
  <c r="E565" i="1"/>
  <c r="H529" i="2" s="1"/>
  <c r="E558" i="1"/>
  <c r="H522" i="2" s="1"/>
  <c r="E562" i="1"/>
  <c r="E566" i="1"/>
  <c r="H530" i="2" s="1"/>
  <c r="I511" i="2"/>
  <c r="F530" i="2"/>
  <c r="F529" i="2"/>
  <c r="F523" i="2"/>
  <c r="F522" i="2"/>
  <c r="F519" i="2"/>
  <c r="E549" i="1"/>
  <c r="F267" i="2"/>
  <c r="I524" i="2"/>
  <c r="E557" i="1"/>
  <c r="H521" i="2" s="1"/>
  <c r="I530" i="2"/>
  <c r="I520" i="2"/>
  <c r="I531" i="2"/>
  <c r="E548" i="1"/>
  <c r="H510" i="2" s="1"/>
  <c r="I507" i="2"/>
  <c r="E542" i="1"/>
  <c r="H516" i="2" s="1"/>
  <c r="I522" i="2"/>
  <c r="I527" i="2"/>
  <c r="E543" i="1"/>
  <c r="H506" i="2" s="1"/>
  <c r="E564" i="1"/>
  <c r="H528" i="2" s="1"/>
  <c r="J529" i="2"/>
  <c r="I529" i="2"/>
  <c r="J508" i="2"/>
  <c r="J251" i="2"/>
  <c r="E551" i="1"/>
  <c r="H512" i="2" s="1"/>
  <c r="I519" i="2"/>
  <c r="E561" i="1"/>
  <c r="H525" i="2" s="1"/>
  <c r="E554" i="1"/>
  <c r="H518" i="2" s="1"/>
  <c r="J511" i="2"/>
  <c r="J255" i="2"/>
  <c r="I515" i="2"/>
  <c r="E547" i="1"/>
  <c r="H509" i="2" s="1"/>
  <c r="I523" i="2"/>
  <c r="J523" i="2"/>
  <c r="J264" i="2"/>
  <c r="J507" i="2"/>
  <c r="J250" i="2"/>
  <c r="I512" i="2"/>
  <c r="J267" i="2"/>
  <c r="J522" i="2"/>
  <c r="J262" i="2"/>
  <c r="I516" i="2"/>
  <c r="J531" i="2"/>
  <c r="J272" i="2"/>
  <c r="J524" i="2"/>
  <c r="J265" i="2"/>
  <c r="J515" i="2"/>
  <c r="J246" i="2"/>
  <c r="I525" i="2"/>
  <c r="J240" i="2"/>
  <c r="I510" i="2"/>
  <c r="I521" i="2"/>
  <c r="I55" i="2"/>
  <c r="J519" i="2"/>
  <c r="J259" i="2"/>
  <c r="J526" i="2"/>
  <c r="J268" i="2"/>
  <c r="J530" i="2"/>
  <c r="J271" i="2"/>
  <c r="I528" i="2"/>
  <c r="J520" i="2"/>
  <c r="J260" i="2"/>
  <c r="J528" i="2"/>
  <c r="J269" i="2"/>
  <c r="J276" i="2"/>
  <c r="J55" i="2" s="1"/>
  <c r="J258" i="2"/>
  <c r="J261" i="2"/>
  <c r="J525" i="2"/>
  <c r="J266" i="2"/>
  <c r="J512" i="2"/>
  <c r="J257" i="2"/>
  <c r="J510" i="2"/>
  <c r="J254" i="2"/>
  <c r="J253" i="2"/>
  <c r="J516" i="2"/>
  <c r="J248" i="2"/>
  <c r="J249" i="2"/>
  <c r="J241" i="2" s="1"/>
  <c r="I595" i="2"/>
  <c r="U28" i="3"/>
  <c r="L94" i="9" s="1"/>
  <c r="F430" i="2"/>
  <c r="F166" i="2"/>
  <c r="J430" i="2"/>
  <c r="I21" i="5"/>
  <c r="D22" i="5"/>
  <c r="I22" i="5" s="1"/>
  <c r="D23" i="5" s="1"/>
  <c r="I23" i="5" s="1"/>
  <c r="I58" i="5"/>
  <c r="I19" i="4" s="1"/>
  <c r="I27" i="4" s="1"/>
  <c r="I43" i="4" s="1"/>
  <c r="I15" i="4"/>
  <c r="D16" i="4" s="1"/>
  <c r="I16" i="4" s="1"/>
  <c r="F361" i="2"/>
  <c r="J76" i="2"/>
  <c r="J77" i="2"/>
  <c r="F76" i="2"/>
  <c r="J621" i="2"/>
  <c r="K197" i="8" s="1"/>
  <c r="F593" i="2"/>
  <c r="E628" i="1"/>
  <c r="E342" i="1"/>
  <c r="H329" i="2"/>
  <c r="S18" i="3"/>
  <c r="V18" i="3" s="1"/>
  <c r="H330" i="2" l="1"/>
  <c r="V21" i="3"/>
  <c r="I12" i="5"/>
  <c r="I60" i="5" s="1"/>
  <c r="I21" i="4" s="1"/>
  <c r="I29" i="4" s="1"/>
  <c r="I45" i="4" s="1"/>
  <c r="V35" i="3"/>
  <c r="V30" i="3"/>
  <c r="M108" i="9" s="1"/>
  <c r="N108" i="9" s="1"/>
  <c r="T108" i="9" s="1"/>
  <c r="I543" i="2"/>
  <c r="E413" i="1"/>
  <c r="H389" i="2" s="1"/>
  <c r="D13" i="5"/>
  <c r="V31" i="3"/>
  <c r="M104" i="9" s="1"/>
  <c r="N104" i="9" s="1"/>
  <c r="T104" i="9" s="1"/>
  <c r="V29" i="3"/>
  <c r="M107" i="9" s="1"/>
  <c r="N107" i="9" s="1"/>
  <c r="T107" i="9" s="1"/>
  <c r="W45" i="3"/>
  <c r="V16" i="3"/>
  <c r="I59" i="5"/>
  <c r="I20" i="4" s="1"/>
  <c r="I28" i="4" s="1"/>
  <c r="V44" i="3"/>
  <c r="M62" i="9" s="1"/>
  <c r="V25" i="3"/>
  <c r="M106" i="9" s="1"/>
  <c r="N106" i="9" s="1"/>
  <c r="T106" i="9" s="1"/>
  <c r="V13" i="3"/>
  <c r="V34" i="3"/>
  <c r="M47" i="9" s="1"/>
  <c r="N47" i="9" s="1"/>
  <c r="T47" i="9" s="1"/>
  <c r="V26" i="3"/>
  <c r="M44" i="9" s="1"/>
  <c r="N44" i="9" s="1"/>
  <c r="T44" i="9" s="1"/>
  <c r="F384" i="1"/>
  <c r="F381" i="1" s="1"/>
  <c r="E381" i="1"/>
  <c r="F46" i="1"/>
  <c r="R340" i="1"/>
  <c r="F60" i="1"/>
  <c r="Q352" i="1"/>
  <c r="F43" i="1"/>
  <c r="E46" i="1"/>
  <c r="Q340" i="1"/>
  <c r="I369" i="1"/>
  <c r="P352" i="1"/>
  <c r="E36" i="1"/>
  <c r="F496" i="1"/>
  <c r="I466" i="2" s="1"/>
  <c r="I467" i="2"/>
  <c r="F495" i="1"/>
  <c r="H526" i="2"/>
  <c r="H527" i="2"/>
  <c r="H467" i="2"/>
  <c r="E495" i="1"/>
  <c r="H514" i="2"/>
  <c r="H511" i="2"/>
  <c r="E536" i="1"/>
  <c r="H505" i="2" s="1"/>
  <c r="I107" i="2"/>
  <c r="H107" i="2"/>
  <c r="I205" i="2"/>
  <c r="I204" i="2"/>
  <c r="H205" i="2"/>
  <c r="H204" i="2"/>
  <c r="E479" i="1"/>
  <c r="E477" i="1" s="1"/>
  <c r="E355" i="2"/>
  <c r="I61" i="2"/>
  <c r="I60" i="2" s="1"/>
  <c r="E302" i="1"/>
  <c r="E293" i="1" s="1"/>
  <c r="E23" i="1"/>
  <c r="E128" i="1"/>
  <c r="E447" i="1"/>
  <c r="H419" i="2" s="1"/>
  <c r="H545" i="2"/>
  <c r="H543" i="2"/>
  <c r="F459" i="1"/>
  <c r="E604" i="2"/>
  <c r="E617" i="2" s="1"/>
  <c r="H420" i="2"/>
  <c r="E446" i="1"/>
  <c r="H418" i="2" s="1"/>
  <c r="E459" i="1"/>
  <c r="E466" i="2"/>
  <c r="H61" i="2"/>
  <c r="H60" i="2" s="1"/>
  <c r="F39" i="1"/>
  <c r="F30" i="1"/>
  <c r="F121" i="2"/>
  <c r="E564" i="2"/>
  <c r="E496" i="2"/>
  <c r="E493" i="2" s="1"/>
  <c r="F40" i="2"/>
  <c r="F231" i="2"/>
  <c r="I44" i="2"/>
  <c r="E575" i="2"/>
  <c r="E465" i="2"/>
  <c r="E61" i="2"/>
  <c r="C630" i="2" s="1"/>
  <c r="F447" i="1"/>
  <c r="I419" i="2" s="1"/>
  <c r="F44" i="2"/>
  <c r="I422" i="2"/>
  <c r="O36" i="3"/>
  <c r="O19" i="3" s="1"/>
  <c r="H23" i="2"/>
  <c r="J43" i="2"/>
  <c r="J42" i="2" s="1"/>
  <c r="E43" i="2"/>
  <c r="F30" i="2"/>
  <c r="E24" i="2"/>
  <c r="N96" i="9"/>
  <c r="T96" i="9" s="1"/>
  <c r="V47" i="3"/>
  <c r="M95" i="9" s="1"/>
  <c r="N95" i="9" s="1"/>
  <c r="T95" i="9" s="1"/>
  <c r="E60" i="1"/>
  <c r="M109" i="9"/>
  <c r="N109" i="9" s="1"/>
  <c r="T109" i="9" s="1"/>
  <c r="V52" i="3"/>
  <c r="M100" i="9" s="1"/>
  <c r="J53" i="3"/>
  <c r="V53" i="3"/>
  <c r="V43" i="3"/>
  <c r="M63" i="9" s="1"/>
  <c r="M45" i="9"/>
  <c r="M40" i="9"/>
  <c r="N40" i="9" s="1"/>
  <c r="T40" i="9" s="1"/>
  <c r="M119" i="9"/>
  <c r="N119" i="9" s="1"/>
  <c r="T119" i="9" s="1"/>
  <c r="V45" i="3"/>
  <c r="M97" i="9" s="1"/>
  <c r="L103" i="9"/>
  <c r="M43" i="9"/>
  <c r="M41" i="9"/>
  <c r="N41" i="9" s="1"/>
  <c r="T41" i="9" s="1"/>
  <c r="M120" i="9"/>
  <c r="N120" i="9" s="1"/>
  <c r="T120" i="9" s="1"/>
  <c r="M38" i="9"/>
  <c r="N38" i="9" s="1"/>
  <c r="T38" i="9" s="1"/>
  <c r="M117" i="9"/>
  <c r="N117" i="9" s="1"/>
  <c r="T117" i="9" s="1"/>
  <c r="N115" i="9"/>
  <c r="L114" i="9"/>
  <c r="M39" i="9"/>
  <c r="N39" i="9" s="1"/>
  <c r="T39" i="9" s="1"/>
  <c r="M118" i="9"/>
  <c r="N118" i="9" s="1"/>
  <c r="T118" i="9" s="1"/>
  <c r="E35" i="1"/>
  <c r="E34" i="1" s="1"/>
  <c r="F33" i="3"/>
  <c r="U33" i="3" s="1"/>
  <c r="S16" i="3"/>
  <c r="U11" i="3"/>
  <c r="K53" i="3"/>
  <c r="U53" i="3"/>
  <c r="W53" i="3"/>
  <c r="R20" i="3"/>
  <c r="R19" i="3" s="1"/>
  <c r="E476" i="1"/>
  <c r="U16" i="3"/>
  <c r="F31" i="2"/>
  <c r="J44" i="2"/>
  <c r="J509" i="2"/>
  <c r="E496" i="1"/>
  <c r="I509" i="2"/>
  <c r="E509" i="2"/>
  <c r="AG199" i="8"/>
  <c r="R119" i="8"/>
  <c r="W44" i="3"/>
  <c r="H59" i="2"/>
  <c r="I31" i="2"/>
  <c r="H44" i="2"/>
  <c r="I38" i="2"/>
  <c r="H168" i="2"/>
  <c r="H156" i="2"/>
  <c r="H41" i="2" s="1"/>
  <c r="H43" i="2"/>
  <c r="I30" i="2"/>
  <c r="E8" i="3"/>
  <c r="H8" i="3" s="1"/>
  <c r="F90" i="2"/>
  <c r="E55" i="2"/>
  <c r="J58" i="2"/>
  <c r="I414" i="2"/>
  <c r="E242" i="2"/>
  <c r="E227" i="2" s="1"/>
  <c r="E40" i="2"/>
  <c r="E54" i="2"/>
  <c r="E39" i="2"/>
  <c r="E90" i="2"/>
  <c r="E88" i="2" s="1"/>
  <c r="W42" i="3"/>
  <c r="E52" i="2"/>
  <c r="E237" i="2"/>
  <c r="E32" i="2"/>
  <c r="E37" i="2"/>
  <c r="E121" i="2"/>
  <c r="F622" i="2"/>
  <c r="E155" i="2"/>
  <c r="E201" i="2"/>
  <c r="E27" i="2"/>
  <c r="E28" i="2"/>
  <c r="F479" i="1"/>
  <c r="F477" i="1" s="1"/>
  <c r="J23" i="2"/>
  <c r="F23" i="1"/>
  <c r="W43" i="3"/>
  <c r="F330" i="2"/>
  <c r="J330" i="2"/>
  <c r="J59" i="2" s="1"/>
  <c r="I156" i="2"/>
  <c r="I41" i="2" s="1"/>
  <c r="I311" i="2"/>
  <c r="I306" i="2" s="1"/>
  <c r="I305" i="2" s="1"/>
  <c r="K222" i="8" s="1"/>
  <c r="J311" i="2"/>
  <c r="J306" i="2" s="1"/>
  <c r="J305" i="2" s="1"/>
  <c r="L222" i="8" s="1"/>
  <c r="E311" i="2"/>
  <c r="H31" i="2"/>
  <c r="I24" i="2"/>
  <c r="I168" i="2"/>
  <c r="J127" i="2"/>
  <c r="E127" i="2"/>
  <c r="H30" i="2"/>
  <c r="E23" i="2"/>
  <c r="C636" i="2"/>
  <c r="F263" i="2"/>
  <c r="F168" i="2"/>
  <c r="J325" i="2"/>
  <c r="F237" i="2"/>
  <c r="F241" i="2"/>
  <c r="F325" i="2"/>
  <c r="F280" i="2"/>
  <c r="F56" i="2"/>
  <c r="F235" i="2"/>
  <c r="F155" i="2"/>
  <c r="J245" i="2"/>
  <c r="J244" i="2" s="1"/>
  <c r="F43" i="2"/>
  <c r="F55" i="2"/>
  <c r="F233" i="2"/>
  <c r="F201" i="2"/>
  <c r="F27" i="2"/>
  <c r="F28" i="2"/>
  <c r="F242" i="2"/>
  <c r="F283" i="2"/>
  <c r="F54" i="2"/>
  <c r="F39" i="2"/>
  <c r="F52" i="2"/>
  <c r="F230" i="2"/>
  <c r="F32" i="2"/>
  <c r="F37" i="2"/>
  <c r="F51" i="2"/>
  <c r="F620" i="1"/>
  <c r="I587" i="2" s="1"/>
  <c r="H325" i="2"/>
  <c r="I36" i="3"/>
  <c r="I10" i="3" s="1"/>
  <c r="I9" i="3" s="1"/>
  <c r="H449" i="2"/>
  <c r="F302" i="1"/>
  <c r="F293" i="1" s="1"/>
  <c r="Q20" i="3"/>
  <c r="Q19" i="3" s="1"/>
  <c r="N36" i="3"/>
  <c r="N10" i="3" s="1"/>
  <c r="N9" i="3" s="1"/>
  <c r="F291" i="2"/>
  <c r="F36" i="1"/>
  <c r="F21" i="1" s="1"/>
  <c r="W30" i="3"/>
  <c r="C22" i="3"/>
  <c r="C20" i="3" s="1"/>
  <c r="I59" i="2"/>
  <c r="E325" i="2"/>
  <c r="G673" i="2" s="1"/>
  <c r="G225" i="8" s="1"/>
  <c r="E31" i="2"/>
  <c r="F24" i="2"/>
  <c r="C637" i="2"/>
  <c r="J205" i="2"/>
  <c r="J204" i="2" s="1"/>
  <c r="E26" i="2"/>
  <c r="J156" i="2"/>
  <c r="J41" i="2" s="1"/>
  <c r="E449" i="2"/>
  <c r="J280" i="2"/>
  <c r="J279" i="2" s="1"/>
  <c r="F245" i="2"/>
  <c r="F26" i="2"/>
  <c r="M36" i="3"/>
  <c r="M10" i="3" s="1"/>
  <c r="M9" i="3" s="1"/>
  <c r="G36" i="3"/>
  <c r="K36" i="3"/>
  <c r="K10" i="3" s="1"/>
  <c r="K9" i="3" s="1"/>
  <c r="U35" i="3"/>
  <c r="L45" i="9" s="1"/>
  <c r="W28" i="3"/>
  <c r="P20" i="3"/>
  <c r="P19" i="3" s="1"/>
  <c r="J493" i="2"/>
  <c r="J337" i="2"/>
  <c r="E337" i="2"/>
  <c r="H311" i="2"/>
  <c r="H306" i="2" s="1"/>
  <c r="H305" i="2" s="1"/>
  <c r="J222" i="8" s="1"/>
  <c r="F311" i="2"/>
  <c r="J291" i="2"/>
  <c r="J287" i="2" s="1"/>
  <c r="J286" i="2" s="1"/>
  <c r="L221" i="8" s="1"/>
  <c r="E291" i="2"/>
  <c r="H291" i="2"/>
  <c r="H35" i="2" s="1"/>
  <c r="I291" i="2"/>
  <c r="I287" i="2" s="1"/>
  <c r="I286" i="2" s="1"/>
  <c r="E44" i="2"/>
  <c r="H24" i="2"/>
  <c r="H188" i="2"/>
  <c r="H187" i="2" s="1"/>
  <c r="H185" i="2" s="1"/>
  <c r="I188" i="2"/>
  <c r="I187" i="2" s="1"/>
  <c r="I185" i="2" s="1"/>
  <c r="J188" i="2"/>
  <c r="J187" i="2" s="1"/>
  <c r="J185" i="2" s="1"/>
  <c r="E188" i="2"/>
  <c r="F188" i="2"/>
  <c r="E241" i="2"/>
  <c r="C12" i="3"/>
  <c r="F22" i="3"/>
  <c r="E205" i="2"/>
  <c r="J26" i="2"/>
  <c r="J25" i="2" s="1"/>
  <c r="D22" i="3"/>
  <c r="U24" i="3"/>
  <c r="U12" i="3" s="1"/>
  <c r="N20" i="3"/>
  <c r="E58" i="2"/>
  <c r="H33" i="3"/>
  <c r="W33" i="3" s="1"/>
  <c r="U45" i="3"/>
  <c r="L97" i="9" s="1"/>
  <c r="T13" i="3"/>
  <c r="W21" i="3"/>
  <c r="V23" i="3"/>
  <c r="V11" i="3" s="1"/>
  <c r="T16" i="3"/>
  <c r="W62" i="3"/>
  <c r="E156" i="2"/>
  <c r="H127" i="2"/>
  <c r="H120" i="2" s="1"/>
  <c r="F582" i="1"/>
  <c r="F581" i="1" s="1"/>
  <c r="I555" i="2"/>
  <c r="E280" i="2"/>
  <c r="J545" i="2"/>
  <c r="E21" i="1"/>
  <c r="H539" i="2"/>
  <c r="E553" i="1"/>
  <c r="I518" i="2"/>
  <c r="F553" i="1"/>
  <c r="I536" i="2" s="1"/>
  <c r="J518" i="2"/>
  <c r="E51" i="2"/>
  <c r="J168" i="2"/>
  <c r="E168" i="2"/>
  <c r="H36" i="3"/>
  <c r="H10" i="3" s="1"/>
  <c r="F35" i="1"/>
  <c r="I43" i="2"/>
  <c r="W35" i="3"/>
  <c r="J30" i="2"/>
  <c r="E30" i="2"/>
  <c r="J423" i="2"/>
  <c r="E423" i="2"/>
  <c r="F156" i="2"/>
  <c r="E42" i="1"/>
  <c r="G22" i="3"/>
  <c r="H26" i="2"/>
  <c r="H25" i="2" s="1"/>
  <c r="V24" i="3"/>
  <c r="V12" i="3" s="1"/>
  <c r="F127" i="2"/>
  <c r="I127" i="2"/>
  <c r="I120" i="2" s="1"/>
  <c r="F129" i="1"/>
  <c r="F128" i="1" s="1"/>
  <c r="F395" i="2"/>
  <c r="I26" i="2"/>
  <c r="I25" i="2" s="1"/>
  <c r="E22" i="3"/>
  <c r="E20" i="3" s="1"/>
  <c r="E70" i="2"/>
  <c r="E536" i="2"/>
  <c r="E263" i="2"/>
  <c r="E245" i="2"/>
  <c r="P10" i="3"/>
  <c r="P9" i="3" s="1"/>
  <c r="J360" i="2"/>
  <c r="J365" i="2"/>
  <c r="F587" i="2"/>
  <c r="U13" i="3"/>
  <c r="R13" i="3"/>
  <c r="R10" i="3" s="1"/>
  <c r="R9" i="3" s="1"/>
  <c r="U52" i="3"/>
  <c r="L100" i="9" s="1"/>
  <c r="W52" i="3"/>
  <c r="Q10" i="3"/>
  <c r="Q9" i="3" s="1"/>
  <c r="U44" i="3"/>
  <c r="L62" i="9" s="1"/>
  <c r="U43" i="3"/>
  <c r="L63" i="9" s="1"/>
  <c r="U42" i="3"/>
  <c r="F549" i="2"/>
  <c r="F66" i="2"/>
  <c r="D36" i="3"/>
  <c r="W25" i="3"/>
  <c r="W24" i="3"/>
  <c r="W12" i="3" s="1"/>
  <c r="H22" i="3"/>
  <c r="H20" i="3" s="1"/>
  <c r="W16" i="3"/>
  <c r="E597" i="2"/>
  <c r="F163" i="1"/>
  <c r="F162" i="1" s="1"/>
  <c r="J514" i="2"/>
  <c r="L20" i="3"/>
  <c r="J20" i="3"/>
  <c r="F493" i="2"/>
  <c r="H56" i="2"/>
  <c r="E330" i="2"/>
  <c r="K20" i="3"/>
  <c r="J237" i="2"/>
  <c r="J48" i="2" s="1"/>
  <c r="J230" i="2"/>
  <c r="J228" i="2" s="1"/>
  <c r="J389" i="2"/>
  <c r="E389" i="2"/>
  <c r="J374" i="2"/>
  <c r="E519" i="1"/>
  <c r="H493" i="2"/>
  <c r="I493" i="2"/>
  <c r="F519" i="1"/>
  <c r="E516" i="2"/>
  <c r="E514" i="2" s="1"/>
  <c r="H431" i="2"/>
  <c r="F272" i="1"/>
  <c r="I604" i="2"/>
  <c r="I617" i="2" s="1"/>
  <c r="H55" i="2"/>
  <c r="J243" i="2"/>
  <c r="J242" i="2" s="1"/>
  <c r="J53" i="2" s="1"/>
  <c r="E272" i="1"/>
  <c r="H243" i="2" s="1"/>
  <c r="H242" i="2" s="1"/>
  <c r="I506" i="2"/>
  <c r="I597" i="2"/>
  <c r="F61" i="2"/>
  <c r="F424" i="2"/>
  <c r="F161" i="2"/>
  <c r="F346" i="2"/>
  <c r="H80" i="2"/>
  <c r="E44" i="1"/>
  <c r="E43" i="1" s="1"/>
  <c r="G28" i="3"/>
  <c r="H350" i="2"/>
  <c r="J72" i="2"/>
  <c r="J70" i="2" s="1"/>
  <c r="I338" i="2"/>
  <c r="H11" i="3"/>
  <c r="W23" i="3"/>
  <c r="W11" i="3" s="1"/>
  <c r="H462" i="2"/>
  <c r="J449" i="2"/>
  <c r="H14" i="2"/>
  <c r="H66" i="2" s="1"/>
  <c r="E637" i="1"/>
  <c r="E651" i="1" s="1"/>
  <c r="E366" i="2"/>
  <c r="E362" i="2"/>
  <c r="E363" i="2"/>
  <c r="I372" i="2"/>
  <c r="H392" i="2"/>
  <c r="E396" i="2"/>
  <c r="F419" i="1"/>
  <c r="I412" i="2"/>
  <c r="H411" i="2"/>
  <c r="E419" i="1"/>
  <c r="H395" i="2" s="1"/>
  <c r="J396" i="2"/>
  <c r="E419" i="2"/>
  <c r="E420" i="2"/>
  <c r="J419" i="2"/>
  <c r="J420" i="2"/>
  <c r="H599" i="2"/>
  <c r="H595" i="2"/>
  <c r="J506" i="2"/>
  <c r="J36" i="3"/>
  <c r="J10" i="3" s="1"/>
  <c r="J9" i="3" s="1"/>
  <c r="E568" i="2"/>
  <c r="E582" i="1"/>
  <c r="H555" i="2"/>
  <c r="I93" i="2"/>
  <c r="I91" i="2"/>
  <c r="F515" i="2"/>
  <c r="F606" i="1"/>
  <c r="E595" i="2"/>
  <c r="I591" i="2"/>
  <c r="I589" i="2"/>
  <c r="C36" i="3"/>
  <c r="C10" i="3" s="1"/>
  <c r="W47" i="3"/>
  <c r="S13" i="3"/>
  <c r="F194" i="1"/>
  <c r="E91" i="1"/>
  <c r="J24" i="2"/>
  <c r="F205" i="2"/>
  <c r="E549" i="2"/>
  <c r="H589" i="2"/>
  <c r="E601" i="1"/>
  <c r="H361" i="2"/>
  <c r="E228" i="2"/>
  <c r="L36" i="3"/>
  <c r="M20" i="3"/>
  <c r="S20" i="3"/>
  <c r="S19" i="3" s="1"/>
  <c r="J536" i="2"/>
  <c r="V42" i="3"/>
  <c r="J263" i="2"/>
  <c r="H446" i="2"/>
  <c r="J38" i="2"/>
  <c r="J505" i="2"/>
  <c r="J527" i="2"/>
  <c r="E163" i="1"/>
  <c r="E162" i="1" s="1"/>
  <c r="E127" i="1" s="1"/>
  <c r="J355" i="2"/>
  <c r="J604" i="2"/>
  <c r="J617" i="2" s="1"/>
  <c r="J88" i="2"/>
  <c r="I514" i="2"/>
  <c r="F36" i="3"/>
  <c r="G33" i="3"/>
  <c r="V33" i="3" s="1"/>
  <c r="E517" i="2"/>
  <c r="I23" i="2"/>
  <c r="W31" i="3"/>
  <c r="J31" i="2"/>
  <c r="J52" i="2"/>
  <c r="E36" i="3"/>
  <c r="E620" i="1"/>
  <c r="J431" i="2"/>
  <c r="F70" i="2"/>
  <c r="J51" i="2"/>
  <c r="J120" i="2"/>
  <c r="I52" i="2"/>
  <c r="H52" i="2"/>
  <c r="J521" i="2"/>
  <c r="I526" i="2"/>
  <c r="W13" i="3"/>
  <c r="F518" i="2"/>
  <c r="I54" i="2"/>
  <c r="P16" i="2" s="1"/>
  <c r="J57" i="2"/>
  <c r="H38" i="2"/>
  <c r="H448" i="2"/>
  <c r="T20" i="3"/>
  <c r="T19" i="3" s="1"/>
  <c r="E56" i="2"/>
  <c r="I325" i="2"/>
  <c r="J673" i="2" s="1"/>
  <c r="I538" i="2"/>
  <c r="J465" i="2"/>
  <c r="F465" i="2"/>
  <c r="H538" i="2"/>
  <c r="I465" i="2"/>
  <c r="J367" i="2"/>
  <c r="E587" i="2"/>
  <c r="F671" i="2" s="1"/>
  <c r="F223" i="8" s="1"/>
  <c r="H367" i="2"/>
  <c r="E195" i="1"/>
  <c r="E194" i="1" s="1"/>
  <c r="F367" i="2"/>
  <c r="F366" i="2"/>
  <c r="I366" i="2"/>
  <c r="F445" i="1" l="1"/>
  <c r="I417" i="2" s="1"/>
  <c r="I449" i="2"/>
  <c r="N114" i="9"/>
  <c r="T114" i="9" s="1"/>
  <c r="T115" i="9"/>
  <c r="V22" i="3"/>
  <c r="E445" i="1"/>
  <c r="H417" i="2" s="1"/>
  <c r="I13" i="5"/>
  <c r="D61" i="5"/>
  <c r="D22" i="4" s="1"/>
  <c r="D30" i="4" s="1"/>
  <c r="D46" i="4" s="1"/>
  <c r="V28" i="3"/>
  <c r="V20" i="3" s="1"/>
  <c r="I431" i="2"/>
  <c r="D10" i="3"/>
  <c r="D9" i="3" s="1"/>
  <c r="V36" i="3"/>
  <c r="H517" i="2"/>
  <c r="S10" i="3"/>
  <c r="S9" i="3" s="1"/>
  <c r="H465" i="2"/>
  <c r="H466" i="2"/>
  <c r="N100" i="9"/>
  <c r="T100" i="9" s="1"/>
  <c r="F253" i="1"/>
  <c r="I243" i="2"/>
  <c r="I242" i="2" s="1"/>
  <c r="I53" i="2" s="1"/>
  <c r="I46" i="2" s="1"/>
  <c r="E444" i="1"/>
  <c r="N97" i="9"/>
  <c r="T97" i="9" s="1"/>
  <c r="E252" i="1"/>
  <c r="E253" i="1"/>
  <c r="F252" i="1"/>
  <c r="F52" i="1" s="1"/>
  <c r="I42" i="2"/>
  <c r="E54" i="1"/>
  <c r="O10" i="3"/>
  <c r="O9" i="3" s="1"/>
  <c r="F29" i="2"/>
  <c r="C9" i="3"/>
  <c r="F57" i="2"/>
  <c r="F228" i="2"/>
  <c r="E239" i="2"/>
  <c r="F58" i="2"/>
  <c r="E60" i="2"/>
  <c r="K8" i="3"/>
  <c r="N8" i="3" s="1"/>
  <c r="Q8" i="3" s="1"/>
  <c r="T8" i="3" s="1"/>
  <c r="W8" i="3" s="1"/>
  <c r="E120" i="2"/>
  <c r="N45" i="9"/>
  <c r="T45" i="9" s="1"/>
  <c r="F88" i="2"/>
  <c r="N63" i="9"/>
  <c r="T63" i="9" s="1"/>
  <c r="H22" i="2"/>
  <c r="I29" i="2"/>
  <c r="N37" i="9"/>
  <c r="T37" i="9" s="1"/>
  <c r="I37" i="9" s="1"/>
  <c r="F91" i="1"/>
  <c r="I15" i="11"/>
  <c r="I14" i="11" s="1"/>
  <c r="I15" i="10"/>
  <c r="I14" i="10" s="1"/>
  <c r="N116" i="9"/>
  <c r="T116" i="9" s="1"/>
  <c r="L102" i="9"/>
  <c r="D20" i="3"/>
  <c r="D19" i="3" s="1"/>
  <c r="M105" i="9"/>
  <c r="N105" i="9" s="1"/>
  <c r="N62" i="9"/>
  <c r="T62" i="9" s="1"/>
  <c r="L49" i="9"/>
  <c r="L93" i="9"/>
  <c r="F287" i="2"/>
  <c r="H42" i="2"/>
  <c r="H19" i="3"/>
  <c r="F476" i="1"/>
  <c r="I446" i="2" s="1"/>
  <c r="I448" i="2"/>
  <c r="F54" i="1"/>
  <c r="H154" i="2"/>
  <c r="H153" i="2" s="1"/>
  <c r="J219" i="8" s="1"/>
  <c r="E42" i="2"/>
  <c r="F45" i="2"/>
  <c r="E22" i="2"/>
  <c r="E38" i="2"/>
  <c r="J22" i="2"/>
  <c r="K19" i="3"/>
  <c r="J543" i="2"/>
  <c r="E538" i="2"/>
  <c r="E539" i="2"/>
  <c r="L218" i="8"/>
  <c r="K218" i="8"/>
  <c r="J218" i="8"/>
  <c r="K221" i="8"/>
  <c r="I198" i="8"/>
  <c r="K225" i="8"/>
  <c r="J671" i="2"/>
  <c r="K223" i="8" s="1"/>
  <c r="H45" i="2"/>
  <c r="I673" i="2"/>
  <c r="J45" i="2"/>
  <c r="F59" i="2"/>
  <c r="I22" i="2"/>
  <c r="F38" i="2"/>
  <c r="H119" i="2"/>
  <c r="F655" i="1"/>
  <c r="E244" i="2"/>
  <c r="E204" i="2"/>
  <c r="E45" i="2"/>
  <c r="E306" i="2"/>
  <c r="E57" i="2"/>
  <c r="E621" i="2"/>
  <c r="E41" i="2"/>
  <c r="E25" i="2"/>
  <c r="I621" i="2"/>
  <c r="J197" i="8" s="1"/>
  <c r="E279" i="2"/>
  <c r="E187" i="2"/>
  <c r="E36" i="2"/>
  <c r="E48" i="2"/>
  <c r="E53" i="2"/>
  <c r="E19" i="3"/>
  <c r="U62" i="3"/>
  <c r="Q11" i="9" s="1"/>
  <c r="V11" i="9" s="1"/>
  <c r="I549" i="2"/>
  <c r="N19" i="3"/>
  <c r="U22" i="3"/>
  <c r="E671" i="2"/>
  <c r="E223" i="8" s="1"/>
  <c r="I154" i="2"/>
  <c r="E29" i="2"/>
  <c r="I285" i="2"/>
  <c r="I278" i="2" s="1"/>
  <c r="E35" i="2"/>
  <c r="H29" i="2"/>
  <c r="J285" i="2"/>
  <c r="J278" i="2" s="1"/>
  <c r="E34" i="2"/>
  <c r="F120" i="2"/>
  <c r="F48" i="2"/>
  <c r="F42" i="2"/>
  <c r="F279" i="2"/>
  <c r="F227" i="2"/>
  <c r="J154" i="2"/>
  <c r="I517" i="2"/>
  <c r="F517" i="2"/>
  <c r="F514" i="2"/>
  <c r="F23" i="2"/>
  <c r="F25" i="2"/>
  <c r="F36" i="2"/>
  <c r="F204" i="2"/>
  <c r="F244" i="2"/>
  <c r="F50" i="2"/>
  <c r="F60" i="2"/>
  <c r="F187" i="2"/>
  <c r="F53" i="2"/>
  <c r="F41" i="2"/>
  <c r="F306" i="2"/>
  <c r="T10" i="3"/>
  <c r="T9" i="3" s="1"/>
  <c r="F34" i="2"/>
  <c r="H287" i="2"/>
  <c r="H286" i="2" s="1"/>
  <c r="J221" i="8" s="1"/>
  <c r="M19" i="3"/>
  <c r="F35" i="2"/>
  <c r="F34" i="1"/>
  <c r="E287" i="2"/>
  <c r="J35" i="2"/>
  <c r="E154" i="2"/>
  <c r="H34" i="2"/>
  <c r="H33" i="2" s="1"/>
  <c r="F154" i="2"/>
  <c r="I35" i="2"/>
  <c r="I20" i="2" s="1"/>
  <c r="I34" i="2"/>
  <c r="H20" i="2"/>
  <c r="J549" i="2"/>
  <c r="J548" i="2"/>
  <c r="J34" i="2"/>
  <c r="I20" i="3"/>
  <c r="I19" i="3" s="1"/>
  <c r="C627" i="2"/>
  <c r="L19" i="3"/>
  <c r="C629" i="2"/>
  <c r="J538" i="2"/>
  <c r="J539" i="2"/>
  <c r="W22" i="3"/>
  <c r="W20" i="3" s="1"/>
  <c r="H9" i="3"/>
  <c r="G10" i="3"/>
  <c r="G9" i="3" s="1"/>
  <c r="F444" i="1"/>
  <c r="I416" i="2" s="1"/>
  <c r="F127" i="1"/>
  <c r="C19" i="3"/>
  <c r="J227" i="2"/>
  <c r="J358" i="2"/>
  <c r="E567" i="2"/>
  <c r="L10" i="3"/>
  <c r="L9" i="3" s="1"/>
  <c r="F552" i="1"/>
  <c r="I513" i="2" s="1"/>
  <c r="I77" i="2"/>
  <c r="I76" i="2"/>
  <c r="I70" i="2" s="1"/>
  <c r="G20" i="3"/>
  <c r="G19" i="3" s="1"/>
  <c r="I361" i="2"/>
  <c r="J20" i="2"/>
  <c r="F548" i="2"/>
  <c r="H77" i="2"/>
  <c r="J517" i="2"/>
  <c r="F355" i="2"/>
  <c r="F604" i="2"/>
  <c r="F617" i="2" s="1"/>
  <c r="I8" i="3"/>
  <c r="L8" i="3" s="1"/>
  <c r="O8" i="3" s="1"/>
  <c r="R8" i="3" s="1"/>
  <c r="U8" i="3" s="1"/>
  <c r="F8" i="3"/>
  <c r="E59" i="2"/>
  <c r="F505" i="2"/>
  <c r="E448" i="2"/>
  <c r="F536" i="2"/>
  <c r="H568" i="2"/>
  <c r="E600" i="1"/>
  <c r="J395" i="2"/>
  <c r="F412" i="1"/>
  <c r="I395" i="2"/>
  <c r="E412" i="1"/>
  <c r="H388" i="2" s="1"/>
  <c r="I337" i="2"/>
  <c r="J448" i="2"/>
  <c r="E379" i="1"/>
  <c r="F513" i="2"/>
  <c r="E446" i="2"/>
  <c r="J587" i="2"/>
  <c r="F601" i="1"/>
  <c r="I575" i="2"/>
  <c r="U21" i="3"/>
  <c r="L43" i="9" s="1"/>
  <c r="N43" i="9" s="1"/>
  <c r="T43" i="9" s="1"/>
  <c r="F20" i="3"/>
  <c r="F19" i="3" s="1"/>
  <c r="I367" i="2"/>
  <c r="J19" i="3"/>
  <c r="H549" i="2"/>
  <c r="E581" i="1"/>
  <c r="H597" i="2"/>
  <c r="F449" i="2"/>
  <c r="E395" i="2"/>
  <c r="E360" i="2"/>
  <c r="E358" i="2" s="1"/>
  <c r="E365" i="2"/>
  <c r="D8" i="3"/>
  <c r="H337" i="2"/>
  <c r="F337" i="2"/>
  <c r="E505" i="2"/>
  <c r="I119" i="2"/>
  <c r="H360" i="2"/>
  <c r="H358" i="2" s="1"/>
  <c r="H365" i="2"/>
  <c r="J29" i="2"/>
  <c r="F431" i="2"/>
  <c r="E431" i="2"/>
  <c r="F545" i="2"/>
  <c r="F543" i="2"/>
  <c r="E548" i="2"/>
  <c r="I548" i="2"/>
  <c r="C638" i="2"/>
  <c r="I365" i="2"/>
  <c r="I360" i="2"/>
  <c r="I358" i="2" s="1"/>
  <c r="F379" i="1"/>
  <c r="F360" i="2"/>
  <c r="F365" i="2"/>
  <c r="W36" i="3"/>
  <c r="E10" i="3"/>
  <c r="E9" i="3" s="1"/>
  <c r="U36" i="3"/>
  <c r="F10" i="3"/>
  <c r="F9" i="3" s="1"/>
  <c r="H88" i="2"/>
  <c r="J46" i="2"/>
  <c r="J567" i="2"/>
  <c r="I88" i="2"/>
  <c r="H536" i="2"/>
  <c r="E552" i="1"/>
  <c r="H513" i="2" s="1"/>
  <c r="I45" i="2"/>
  <c r="J119" i="2"/>
  <c r="H416" i="2"/>
  <c r="F572" i="2"/>
  <c r="H587" i="2"/>
  <c r="G671" i="2" s="1"/>
  <c r="G223" i="8" s="1"/>
  <c r="I61" i="5" l="1"/>
  <c r="I22" i="4" s="1"/>
  <c r="I30" i="4" s="1"/>
  <c r="I46" i="4" s="1"/>
  <c r="D14" i="5"/>
  <c r="N103" i="9"/>
  <c r="T103" i="9" s="1"/>
  <c r="T105" i="9"/>
  <c r="M94" i="9"/>
  <c r="N94" i="9" s="1"/>
  <c r="T94" i="9" s="1"/>
  <c r="N49" i="9"/>
  <c r="T49" i="9" s="1"/>
  <c r="Q103" i="9"/>
  <c r="Q37" i="9"/>
  <c r="Q116" i="9"/>
  <c r="Q93" i="9"/>
  <c r="Q114" i="9"/>
  <c r="Q42" i="9"/>
  <c r="V10" i="3"/>
  <c r="V9" i="3" s="1"/>
  <c r="V19" i="3"/>
  <c r="F286" i="2"/>
  <c r="E119" i="2"/>
  <c r="C628" i="2"/>
  <c r="E52" i="1"/>
  <c r="W57" i="3"/>
  <c r="L42" i="9"/>
  <c r="L101" i="9"/>
  <c r="I227" i="2"/>
  <c r="AF199" i="8"/>
  <c r="Q119" i="8"/>
  <c r="E197" i="8"/>
  <c r="J216" i="8"/>
  <c r="J225" i="8"/>
  <c r="I671" i="2"/>
  <c r="J223" i="8" s="1"/>
  <c r="L223" i="8"/>
  <c r="L225" i="8"/>
  <c r="G218" i="8"/>
  <c r="I153" i="2"/>
  <c r="I118" i="2" s="1"/>
  <c r="E46" i="2"/>
  <c r="H285" i="2"/>
  <c r="H278" i="2" s="1"/>
  <c r="J153" i="2"/>
  <c r="F119" i="2"/>
  <c r="U10" i="3"/>
  <c r="U9" i="3" s="1"/>
  <c r="E185" i="2"/>
  <c r="E305" i="2"/>
  <c r="E153" i="2"/>
  <c r="E286" i="2"/>
  <c r="G221" i="8" s="1"/>
  <c r="U20" i="3"/>
  <c r="U19" i="3" s="1"/>
  <c r="E33" i="2"/>
  <c r="E20" i="2"/>
  <c r="F46" i="2"/>
  <c r="J33" i="2"/>
  <c r="F358" i="2"/>
  <c r="F20" i="2"/>
  <c r="F153" i="2"/>
  <c r="F185" i="2"/>
  <c r="F305" i="2"/>
  <c r="F22" i="2"/>
  <c r="I33" i="2"/>
  <c r="J547" i="2"/>
  <c r="F33" i="2"/>
  <c r="F387" i="2"/>
  <c r="F388" i="2"/>
  <c r="F533" i="1"/>
  <c r="E513" i="2"/>
  <c r="E503" i="2" s="1"/>
  <c r="E502" i="2" s="1"/>
  <c r="E492" i="2" s="1"/>
  <c r="J513" i="2"/>
  <c r="J503" i="2" s="1"/>
  <c r="J502" i="2" s="1"/>
  <c r="J492" i="2" s="1"/>
  <c r="W19" i="3"/>
  <c r="F71" i="1"/>
  <c r="F503" i="2"/>
  <c r="H76" i="2"/>
  <c r="H70" i="2" s="1"/>
  <c r="E71" i="1"/>
  <c r="J417" i="2"/>
  <c r="F600" i="1"/>
  <c r="I568" i="2"/>
  <c r="I388" i="2"/>
  <c r="F411" i="1"/>
  <c r="J8" i="3"/>
  <c r="M8" i="3" s="1"/>
  <c r="P8" i="3" s="1"/>
  <c r="S8" i="3" s="1"/>
  <c r="V8" i="3" s="1"/>
  <c r="G8" i="3"/>
  <c r="E388" i="2"/>
  <c r="V57" i="3"/>
  <c r="J446" i="2"/>
  <c r="H355" i="2"/>
  <c r="H604" i="2"/>
  <c r="H617" i="2" s="1"/>
  <c r="H548" i="2"/>
  <c r="E580" i="1"/>
  <c r="H227" i="2"/>
  <c r="H53" i="2"/>
  <c r="E411" i="1"/>
  <c r="J388" i="2"/>
  <c r="F448" i="2"/>
  <c r="H567" i="2"/>
  <c r="F539" i="2"/>
  <c r="E417" i="2"/>
  <c r="F417" i="2"/>
  <c r="H118" i="2"/>
  <c r="I503" i="2"/>
  <c r="I502" i="2" s="1"/>
  <c r="I492" i="2" s="1"/>
  <c r="U57" i="3"/>
  <c r="F238" i="1"/>
  <c r="F47" i="1"/>
  <c r="F20" i="1" s="1"/>
  <c r="F19" i="1" s="1"/>
  <c r="J118" i="2"/>
  <c r="J116" i="2" s="1"/>
  <c r="K81" i="8" s="1"/>
  <c r="H503" i="2"/>
  <c r="H502" i="2" s="1"/>
  <c r="H492" i="2" s="1"/>
  <c r="E533" i="1"/>
  <c r="I19" i="2"/>
  <c r="I18" i="2" s="1"/>
  <c r="J19" i="2"/>
  <c r="J18" i="2" s="1"/>
  <c r="F568" i="2"/>
  <c r="S103" i="9" l="1"/>
  <c r="N42" i="9"/>
  <c r="T42" i="9" s="1"/>
  <c r="I42" i="9" s="1"/>
  <c r="P12" i="11" s="1"/>
  <c r="N102" i="9"/>
  <c r="T102" i="9" s="1"/>
  <c r="J11" i="9"/>
  <c r="K11" i="9"/>
  <c r="Q36" i="9"/>
  <c r="Q35" i="9" s="1"/>
  <c r="X35" i="9" s="1"/>
  <c r="N93" i="9"/>
  <c r="T93" i="9" s="1"/>
  <c r="Q102" i="9"/>
  <c r="Q101" i="9" s="1"/>
  <c r="D62" i="5"/>
  <c r="D23" i="4" s="1"/>
  <c r="D31" i="4" s="1"/>
  <c r="D47" i="4" s="1"/>
  <c r="I14" i="5"/>
  <c r="S93" i="9"/>
  <c r="U11" i="9"/>
  <c r="S116" i="9"/>
  <c r="E118" i="2"/>
  <c r="H116" i="2"/>
  <c r="I81" i="8" s="1"/>
  <c r="E532" i="1"/>
  <c r="E518" i="1" s="1"/>
  <c r="F532" i="1"/>
  <c r="F518" i="1" s="1"/>
  <c r="I116" i="2"/>
  <c r="J81" i="8" s="1"/>
  <c r="X36" i="9"/>
  <c r="S37" i="9"/>
  <c r="X102" i="9"/>
  <c r="S114" i="9"/>
  <c r="L36" i="9"/>
  <c r="E19" i="2"/>
  <c r="E18" i="2" s="1"/>
  <c r="AA199" i="8"/>
  <c r="N119" i="8"/>
  <c r="G222" i="8"/>
  <c r="K219" i="8"/>
  <c r="K216" i="8"/>
  <c r="H221" i="8"/>
  <c r="H222" i="8"/>
  <c r="G219" i="8"/>
  <c r="L219" i="8"/>
  <c r="L216" i="8"/>
  <c r="E285" i="2"/>
  <c r="F19" i="2"/>
  <c r="F118" i="2"/>
  <c r="F502" i="2"/>
  <c r="F285" i="2"/>
  <c r="J541" i="2"/>
  <c r="J537" i="2"/>
  <c r="W10" i="3"/>
  <c r="W9" i="3" s="1"/>
  <c r="E537" i="2"/>
  <c r="E541" i="2"/>
  <c r="E547" i="2"/>
  <c r="F446" i="2"/>
  <c r="I387" i="2"/>
  <c r="F410" i="1"/>
  <c r="I567" i="2"/>
  <c r="F580" i="1"/>
  <c r="H387" i="2"/>
  <c r="E410" i="1"/>
  <c r="E238" i="1"/>
  <c r="E125" i="1" s="1"/>
  <c r="E358" i="1" s="1"/>
  <c r="E47" i="1"/>
  <c r="E20" i="1" s="1"/>
  <c r="E19" i="1" s="1"/>
  <c r="J387" i="2"/>
  <c r="E572" i="1"/>
  <c r="H547" i="2"/>
  <c r="J416" i="2"/>
  <c r="H46" i="2"/>
  <c r="E387" i="2"/>
  <c r="F125" i="1"/>
  <c r="F358" i="1" s="1"/>
  <c r="F416" i="2"/>
  <c r="F538" i="2"/>
  <c r="E416" i="2"/>
  <c r="F567" i="2"/>
  <c r="S102" i="9" l="1"/>
  <c r="N101" i="9"/>
  <c r="S101" i="9" s="1"/>
  <c r="N36" i="9"/>
  <c r="T36" i="9" s="1"/>
  <c r="S42" i="9"/>
  <c r="I62" i="5"/>
  <c r="I23" i="4" s="1"/>
  <c r="I31" i="4" s="1"/>
  <c r="I47" i="4" s="1"/>
  <c r="D15" i="5"/>
  <c r="J116" i="9"/>
  <c r="H116" i="9" s="1"/>
  <c r="P18" i="10" s="1"/>
  <c r="H18" i="10" s="1"/>
  <c r="J42" i="9"/>
  <c r="J114" i="9"/>
  <c r="H114" i="9" s="1"/>
  <c r="P17" i="10" s="1"/>
  <c r="H17" i="10" s="1"/>
  <c r="J37" i="9"/>
  <c r="J103" i="9"/>
  <c r="J93" i="9"/>
  <c r="H93" i="9" s="1"/>
  <c r="P13" i="10" s="1"/>
  <c r="H13" i="10" s="1"/>
  <c r="L35" i="9"/>
  <c r="L11" i="9" s="1"/>
  <c r="U36" i="9" s="1"/>
  <c r="S36" i="9"/>
  <c r="H103" i="9"/>
  <c r="P16" i="10" s="1"/>
  <c r="I114" i="9"/>
  <c r="P11" i="11"/>
  <c r="H216" i="8"/>
  <c r="G216" i="8"/>
  <c r="F18" i="2"/>
  <c r="E278" i="2"/>
  <c r="E116" i="2" s="1"/>
  <c r="E81" i="8" s="1"/>
  <c r="F492" i="2"/>
  <c r="F278" i="2"/>
  <c r="H19" i="2"/>
  <c r="H18" i="2" s="1"/>
  <c r="I386" i="2"/>
  <c r="H537" i="2"/>
  <c r="H386" i="2"/>
  <c r="F572" i="1"/>
  <c r="F408" i="1" s="1"/>
  <c r="I547" i="2"/>
  <c r="E408" i="1"/>
  <c r="J386" i="2"/>
  <c r="J384" i="2" s="1"/>
  <c r="I336" i="2"/>
  <c r="I354" i="2" s="1"/>
  <c r="E386" i="2"/>
  <c r="E384" i="2" s="1"/>
  <c r="F386" i="2"/>
  <c r="H336" i="2"/>
  <c r="H354" i="2" s="1"/>
  <c r="F547" i="2"/>
  <c r="F541" i="2"/>
  <c r="J336" i="2"/>
  <c r="J354" i="2" s="1"/>
  <c r="W36" i="9" l="1"/>
  <c r="H42" i="9"/>
  <c r="P12" i="10" s="1"/>
  <c r="J36" i="9"/>
  <c r="J35" i="9" s="1"/>
  <c r="T101" i="9"/>
  <c r="H37" i="9"/>
  <c r="P11" i="10" s="1"/>
  <c r="N35" i="9"/>
  <c r="T35" i="9" s="1"/>
  <c r="W102" i="9"/>
  <c r="D63" i="5"/>
  <c r="D24" i="4" s="1"/>
  <c r="D32" i="4" s="1"/>
  <c r="D48" i="4" s="1"/>
  <c r="I15" i="5"/>
  <c r="I63" i="5" s="1"/>
  <c r="I24" i="4" s="1"/>
  <c r="I32" i="4" s="1"/>
  <c r="I48" i="4" s="1"/>
  <c r="J102" i="9"/>
  <c r="I93" i="9"/>
  <c r="P13" i="11" s="1"/>
  <c r="I116" i="9"/>
  <c r="P18" i="11" s="1"/>
  <c r="H18" i="11" s="1"/>
  <c r="I103" i="9"/>
  <c r="H36" i="9" l="1"/>
  <c r="J101" i="9"/>
  <c r="H102" i="9"/>
  <c r="H13" i="11"/>
  <c r="P10" i="11"/>
  <c r="P16" i="11"/>
  <c r="H12" i="11"/>
  <c r="K36" i="9"/>
  <c r="I36" i="9" s="1"/>
  <c r="P17" i="11"/>
  <c r="H17" i="11" s="1"/>
  <c r="K102" i="9"/>
  <c r="I102" i="9" s="1"/>
  <c r="H11" i="10"/>
  <c r="P10" i="10"/>
  <c r="H16" i="10"/>
  <c r="P15" i="10"/>
  <c r="S35" i="9"/>
  <c r="N11" i="9"/>
  <c r="T11" i="9" s="1"/>
  <c r="I11" i="9" s="1"/>
  <c r="U35" i="9"/>
  <c r="U37" i="9"/>
  <c r="U116" i="9"/>
  <c r="U103" i="9"/>
  <c r="U114" i="9"/>
  <c r="U102" i="9"/>
  <c r="U93" i="9"/>
  <c r="U42" i="9"/>
  <c r="U101" i="9"/>
  <c r="H11" i="11"/>
  <c r="L81" i="8"/>
  <c r="AA18" i="8"/>
  <c r="F116" i="2"/>
  <c r="H384" i="2"/>
  <c r="I537" i="2"/>
  <c r="I384" i="2" s="1"/>
  <c r="O16" i="2" s="1"/>
  <c r="Q16" i="2" s="1"/>
  <c r="F537" i="2"/>
  <c r="H101" i="9" l="1"/>
  <c r="W35" i="9"/>
  <c r="P15" i="11"/>
  <c r="P14" i="11" s="1"/>
  <c r="H10" i="11"/>
  <c r="K101" i="9"/>
  <c r="I101" i="9" s="1"/>
  <c r="K35" i="9"/>
  <c r="I35" i="9" s="1"/>
  <c r="S11" i="9"/>
  <c r="V35" i="9" s="1"/>
  <c r="P9" i="10"/>
  <c r="H35" i="9"/>
  <c r="H15" i="10"/>
  <c r="P14" i="10"/>
  <c r="E336" i="2"/>
  <c r="F384" i="2"/>
  <c r="F336" i="2"/>
  <c r="H14" i="10" l="1"/>
  <c r="P19" i="10"/>
  <c r="H14" i="11"/>
  <c r="H15" i="11"/>
  <c r="P9" i="11"/>
  <c r="H9" i="11" s="1"/>
  <c r="V101" i="9"/>
  <c r="V37" i="9"/>
  <c r="V114" i="9"/>
  <c r="V42" i="9"/>
  <c r="V93" i="9"/>
  <c r="V102" i="9"/>
  <c r="V116" i="9"/>
  <c r="V36" i="9"/>
  <c r="V103" i="9"/>
  <c r="H11" i="9"/>
  <c r="E354" i="2"/>
  <c r="F354" i="2"/>
  <c r="E655" i="1"/>
  <c r="F623" i="2"/>
  <c r="F621" i="2" s="1"/>
  <c r="H621" i="2"/>
  <c r="I197" i="8" s="1"/>
  <c r="D655" i="1"/>
  <c r="G621" i="2"/>
  <c r="P19" i="11" l="1"/>
  <c r="H19" i="11"/>
  <c r="P119" i="8"/>
  <c r="AE199" i="8"/>
  <c r="G197" i="8"/>
  <c r="L197" i="8" l="1"/>
  <c r="AD199" i="8"/>
  <c r="H10" i="10" l="1"/>
  <c r="O9" i="10"/>
  <c r="H9" i="10" s="1"/>
  <c r="H19" i="10" s="1"/>
  <c r="H16" i="11"/>
  <c r="H12" i="10"/>
</calcChain>
</file>

<file path=xl/comments1.xml><?xml version="1.0" encoding="utf-8"?>
<comments xmlns="http://schemas.openxmlformats.org/spreadsheetml/2006/main">
  <authors>
    <author>test</author>
  </authors>
  <commentList>
    <comment ref="D134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ekspertyzy -1 mln
przywrocona kwota po zmianie p.przychodow w kasie</t>
        </r>
      </text>
    </comment>
    <comment ref="D153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miał rn -40 mln</t>
        </r>
      </text>
    </comment>
    <comment ref="F153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miał rn -40 mln</t>
        </r>
      </text>
    </comment>
    <comment ref="D167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zminiejszenie do kwoty z zalozen do planu</t>
        </r>
      </text>
    </comment>
    <comment ref="D17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zlecane -100mln</t>
        </r>
      </text>
    </comment>
    <comment ref="D19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miał migowy -1mln
ale przywrocone po zdjeciu z art..25 zgodnie z zalozeniami</t>
        </r>
      </text>
    </comment>
    <comment ref="D241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zgodnie z pismem MPiPS</t>
        </r>
      </text>
    </comment>
    <comment ref="D244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zgodnie z pismem MPiPS</t>
        </r>
      </text>
    </comment>
    <comment ref="D305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walec -30 mln</t>
        </r>
      </text>
    </comment>
    <comment ref="E305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walec -30 mln</t>
        </r>
      </text>
    </comment>
    <comment ref="F305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walec -30 mln</t>
        </r>
      </text>
    </comment>
    <comment ref="D32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-4 mln zwrot 32
</t>
        </r>
      </text>
    </comment>
    <comment ref="E32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-4 mln zwrot 32
</t>
        </r>
      </text>
    </comment>
    <comment ref="F326" authorId="0">
      <text>
        <r>
          <rPr>
            <b/>
            <sz val="9"/>
            <color indexed="81"/>
            <rFont val="Tahoma"/>
            <family val="2"/>
            <charset val="238"/>
          </rPr>
          <t>test:</t>
        </r>
        <r>
          <rPr>
            <sz val="9"/>
            <color indexed="81"/>
            <rFont val="Tahoma"/>
            <family val="2"/>
            <charset val="238"/>
          </rPr>
          <t xml:space="preserve">
basi mail -4 mln zwrot 32
</t>
        </r>
      </text>
    </comment>
  </commentList>
</comments>
</file>

<file path=xl/sharedStrings.xml><?xml version="1.0" encoding="utf-8"?>
<sst xmlns="http://schemas.openxmlformats.org/spreadsheetml/2006/main" count="3508" uniqueCount="1166">
  <si>
    <t>Część...............................................................</t>
  </si>
  <si>
    <t>(nr, nazwa)</t>
  </si>
  <si>
    <t>Dział...............................................................</t>
  </si>
  <si>
    <t>Rozdział...........................................................</t>
  </si>
  <si>
    <t>Nazwa funduszu...........................................................</t>
  </si>
  <si>
    <t>PLAN FINANSOWY FUNDUSZU CELOWEGO</t>
  </si>
  <si>
    <t>Część A</t>
  </si>
  <si>
    <t>Lp.</t>
  </si>
  <si>
    <t>Treść</t>
  </si>
  <si>
    <t>w tysiącach złotych</t>
  </si>
  <si>
    <t>I.</t>
  </si>
  <si>
    <t>Zadania wynikające z ustawy tworzącej fundusz celowy</t>
  </si>
  <si>
    <t>- wydatki bieżące</t>
  </si>
  <si>
    <t>- wydatki inwestycyjne</t>
  </si>
  <si>
    <t>1.</t>
  </si>
  <si>
    <t>Realizacja działań wyrównujących różnice między regionami - art. 47 ust. 1 pkt 1</t>
  </si>
  <si>
    <t>1.1</t>
  </si>
  <si>
    <t>1.2</t>
  </si>
  <si>
    <t>2.</t>
  </si>
  <si>
    <t>Realizacja programów wspieranych ze środków pomocowych Unii Europejskiej - art. 47 ust. 1 pkt 2</t>
  </si>
  <si>
    <t>2.1</t>
  </si>
  <si>
    <t>3.</t>
  </si>
  <si>
    <t xml:space="preserve">Dofinansowanie do wynagrodzeń  pracowników niepełnosprawnych - art. 26a </t>
  </si>
  <si>
    <t>4.</t>
  </si>
  <si>
    <t>5.</t>
  </si>
  <si>
    <t>Finansowanie w części lub całości  badań, ekspertyz i analiz -  art. 47 ust. 1 pkt 4 lit.b</t>
  </si>
  <si>
    <t>5.1</t>
  </si>
  <si>
    <t>5.2</t>
  </si>
  <si>
    <t>6.</t>
  </si>
  <si>
    <t>Refundacja kosztów wydawania certyfikatów przez podmioty uprawnione do szkolenia psów asystujących art. 20b</t>
  </si>
  <si>
    <t>7.</t>
  </si>
  <si>
    <t xml:space="preserve">Programy zatwierdzone przez Radę Nadzorczą, służące rehabilitacji społecznej i zawodowej - art. 47 ust. 1 pkt 4 lit.a </t>
  </si>
  <si>
    <t>7.1</t>
  </si>
  <si>
    <t>7.2</t>
  </si>
  <si>
    <t>8.</t>
  </si>
  <si>
    <t>Dofinansowanie oprocentowania kredytów bankowych - art. 32 ust. 1 pkt 1</t>
  </si>
  <si>
    <t>8.1</t>
  </si>
  <si>
    <t>9.</t>
  </si>
  <si>
    <t>Zwrot kosztów budowy lub rozbudowy obiektów i pomieszczeń zakładu, transportowych i administracyjnych
 - art. 32 ust. 1 pkt 2</t>
  </si>
  <si>
    <t>9.1</t>
  </si>
  <si>
    <t>9.2</t>
  </si>
  <si>
    <t>10.</t>
  </si>
  <si>
    <t>Refundacja składek na ubezpieczenia społeczne - art. 25a</t>
  </si>
  <si>
    <t>11.</t>
  </si>
  <si>
    <t>Zadania zlecane  - art. 36</t>
  </si>
  <si>
    <t>11.1</t>
  </si>
  <si>
    <t>11.2</t>
  </si>
  <si>
    <t>12.</t>
  </si>
  <si>
    <t>Przelewy redystrybucyjne wymienione w części B pkt III ppkt 6</t>
  </si>
  <si>
    <t>13.</t>
  </si>
  <si>
    <t>Wydatki bieżące (własne), z tego:</t>
  </si>
  <si>
    <t>13.1</t>
  </si>
  <si>
    <t>- wynagrodzenia</t>
  </si>
  <si>
    <t>13.2</t>
  </si>
  <si>
    <t>- składki na ubezpieczenia społeczne</t>
  </si>
  <si>
    <t>13.3</t>
  </si>
  <si>
    <t>- składki na Fundusz Pracy</t>
  </si>
  <si>
    <t>13.4</t>
  </si>
  <si>
    <t>- wynagrodzenia bezosobowe</t>
  </si>
  <si>
    <t>13.5</t>
  </si>
  <si>
    <t>- pozostałe, w tym:</t>
  </si>
  <si>
    <t>13.5.1</t>
  </si>
  <si>
    <t>- zakup usług remontowych</t>
  </si>
  <si>
    <t>13.5.2</t>
  </si>
  <si>
    <t>- amortyzacja majątku trwałego</t>
  </si>
  <si>
    <t>13.6</t>
  </si>
  <si>
    <t>- odpis aktualizujący wartość należności z tytułu wpłat na PFRON, pożyczek, odsetek od pożyczek oraz innych należności</t>
  </si>
  <si>
    <t>14.</t>
  </si>
  <si>
    <t>Wydatki osobowe nie zaliczane do wynagrodzeń</t>
  </si>
  <si>
    <t>15.</t>
  </si>
  <si>
    <t>Wydatki inwestycyjne (własne) i zakupy inwestycyjne (własne)</t>
  </si>
  <si>
    <t>16.</t>
  </si>
  <si>
    <t>Zwrot dotacji wykorzystanych niezgodnie z przeznaczeniem lub pobranych w nadmiernej wysokości</t>
  </si>
  <si>
    <t>17.</t>
  </si>
  <si>
    <t xml:space="preserve">Dofinansowanie kosztów szkolenia, o których mowa w art. 18 ustawy o języku migowym i innych środkach komunikowania się - 
art. 47 ust 1 pkt. 4 lit. c </t>
  </si>
  <si>
    <t>17.1</t>
  </si>
  <si>
    <t>17.2</t>
  </si>
  <si>
    <t>Część B</t>
  </si>
  <si>
    <t>Paragrafy</t>
  </si>
  <si>
    <t>Stan funduszu na początek roku</t>
  </si>
  <si>
    <t>x</t>
  </si>
  <si>
    <t>w tym:</t>
  </si>
  <si>
    <t>Środki pieniężne (z lokatami)</t>
  </si>
  <si>
    <t>Udziały i akcje</t>
  </si>
  <si>
    <t>Papiery wartościowe Skarbu Państwa</t>
  </si>
  <si>
    <t>Należności, w tym:</t>
  </si>
  <si>
    <t>4.1</t>
  </si>
  <si>
    <t>- należności z tytułu wpłat obowiązkowych</t>
  </si>
  <si>
    <t>4.2</t>
  </si>
  <si>
    <t>- należności z tytułu udzielonych pożyczek</t>
  </si>
  <si>
    <t>Zobowiązania (minus), z tego:</t>
  </si>
  <si>
    <t>pozostałe</t>
  </si>
  <si>
    <t>5.1.1</t>
  </si>
  <si>
    <t>5.1.2</t>
  </si>
  <si>
    <t>w tym: wymagalne</t>
  </si>
  <si>
    <t>Wartości niematerialne i prawne</t>
  </si>
  <si>
    <t>Rzeczowe aktywa trwałe</t>
  </si>
  <si>
    <t>Rozliczenia międzyokresowe kosztów</t>
  </si>
  <si>
    <t>Rozliczenia międzyokresowe przychodów</t>
  </si>
  <si>
    <t>Rezerwy (minus)</t>
  </si>
  <si>
    <t>Fundusze specjalne (ZFŚS) (minus)</t>
  </si>
  <si>
    <t>II.</t>
  </si>
  <si>
    <t>Przychody</t>
  </si>
  <si>
    <t>Dotacje z budżetu państwa</t>
  </si>
  <si>
    <t>2007, 2430</t>
  </si>
  <si>
    <t xml:space="preserve">    - dotacja celowa na realizację programów finansowanych z udziałem środków UE</t>
  </si>
  <si>
    <t>2007</t>
  </si>
  <si>
    <t>2430</t>
  </si>
  <si>
    <t>procent Dotacji SOD</t>
  </si>
  <si>
    <t xml:space="preserve">    - dofinansowanie do wynagrodzeń pracowników niepełnosprawnych</t>
  </si>
  <si>
    <t>Środki otrzymane z Unii Europejskiej</t>
  </si>
  <si>
    <t>Składki i opłaty (wpłaty zakładów pracy)</t>
  </si>
  <si>
    <t xml:space="preserve"> 0850</t>
  </si>
  <si>
    <t>Przelewy redystrybucyjne (zwroty przez samorządy wojewódzkie i powiatowe środków niewykorzystanych
w poprzednim roku)</t>
  </si>
  <si>
    <t>2960</t>
  </si>
  <si>
    <t>Pozostałe przychody (przypis)</t>
  </si>
  <si>
    <t>- dochody z najmu i dzierżawy składników majątkowych</t>
  </si>
  <si>
    <t>0750</t>
  </si>
  <si>
    <t>- wpływy ze sprzedaży składników majątkowych</t>
  </si>
  <si>
    <t>0870</t>
  </si>
  <si>
    <t>5.3</t>
  </si>
  <si>
    <t>- odsetki od nieterminowych wpłat zakładów pracy</t>
  </si>
  <si>
    <t>0910</t>
  </si>
  <si>
    <t>5.4</t>
  </si>
  <si>
    <t>- pozostałe odsetki</t>
  </si>
  <si>
    <t>0920</t>
  </si>
  <si>
    <t>5.5</t>
  </si>
  <si>
    <t>- otrzymane spadki, zapisy i darowizny w postaci pieniężnej</t>
  </si>
  <si>
    <t>0960</t>
  </si>
  <si>
    <t>5.6</t>
  </si>
  <si>
    <t>- wpływy z różnych tytułów</t>
  </si>
  <si>
    <t>0970</t>
  </si>
  <si>
    <t>5.7</t>
  </si>
  <si>
    <t>- wpływy ze zwrotów dotacji</t>
  </si>
  <si>
    <t>2910</t>
  </si>
  <si>
    <t>5.8</t>
  </si>
  <si>
    <t>- dywidendy i kwoty uzyskane ze zbycia praw majątkowych</t>
  </si>
  <si>
    <t>0740</t>
  </si>
  <si>
    <t>III.</t>
  </si>
  <si>
    <t>Wydatki</t>
  </si>
  <si>
    <t>Dotacje na realizację zadań bieżących</t>
  </si>
  <si>
    <t>Dotacje dla jednostek sektora finansów publicznych</t>
  </si>
  <si>
    <t>1.1.1</t>
  </si>
  <si>
    <t>- środki na zadania ustawowe (bez współfinansowania)</t>
  </si>
  <si>
    <t>2440</t>
  </si>
  <si>
    <t>1.1.2</t>
  </si>
  <si>
    <t>- środki na współfinansowanie programów i projektów realizowanych ze środków UE</t>
  </si>
  <si>
    <t>2449</t>
  </si>
  <si>
    <t>Pitagoras 2007</t>
  </si>
  <si>
    <t>Junior</t>
  </si>
  <si>
    <t>Osoby Niepełnosprawne w słuźbie publicznej</t>
  </si>
  <si>
    <t>Homer 2003</t>
  </si>
  <si>
    <t>Komputer dla Homera 2010</t>
  </si>
  <si>
    <t>Pegaz 2003</t>
  </si>
  <si>
    <t>Pegaz 2010</t>
  </si>
  <si>
    <t>Program Ograniczania Skutków Niepełnosprawności</t>
  </si>
  <si>
    <t>Ośrodki Informacji dla Osób Niepełnosprawnych</t>
  </si>
  <si>
    <t>Partner</t>
  </si>
  <si>
    <t>Sprawny Dojazd</t>
  </si>
  <si>
    <t>Trener Pracy</t>
  </si>
  <si>
    <t>Student II</t>
  </si>
  <si>
    <t>Edukacja</t>
  </si>
  <si>
    <t>Uczeń Na Wsi</t>
  </si>
  <si>
    <t>Wsparcie Inicjatyw</t>
  </si>
  <si>
    <t>Aktywny Samorząd</t>
  </si>
  <si>
    <t>Wczesna Pomoc Dziecku Niepełnosprawnemu</t>
  </si>
  <si>
    <t>Inne programy</t>
  </si>
  <si>
    <t>Dotacje dla jednostek niezaliczanych do sektora finansów publicznych</t>
  </si>
  <si>
    <t>1.2.1</t>
  </si>
  <si>
    <t>2450</t>
  </si>
  <si>
    <t>1.2.2</t>
  </si>
  <si>
    <t>2459</t>
  </si>
  <si>
    <t>refundacja dla pracodawców składek ZUS art. 25a</t>
  </si>
  <si>
    <t>refundacja składek ZUS - ONG art. 25a</t>
  </si>
  <si>
    <t>refundacja składek ZUS - RNP art. 25a</t>
  </si>
  <si>
    <t>-- refundacja kosztów wydawania certyfikatów przez podmioty uprawnione do szkolenia psów asystujących art. 20b</t>
  </si>
  <si>
    <t>Telepraca</t>
  </si>
  <si>
    <t>Program Wsparcia Międzynarodowych Imprez Sportowych dla Osób Niepełnosprawnych organizowanych na terenie Polski</t>
  </si>
  <si>
    <t>Wsparcie dla Biblioteki Centralnej PZN</t>
  </si>
  <si>
    <t xml:space="preserve">Inne programy </t>
  </si>
  <si>
    <t>-- umorzenia pożyczek</t>
  </si>
  <si>
    <t>Transfery na rzecz ludności</t>
  </si>
  <si>
    <t>- różne wydatki na rzecz osób fizycznych (bez współfinansowania)</t>
  </si>
  <si>
    <t>3030</t>
  </si>
  <si>
    <t>Student</t>
  </si>
  <si>
    <t>Uczeń na wsi</t>
  </si>
  <si>
    <t>SPORT</t>
  </si>
  <si>
    <t>2.2</t>
  </si>
  <si>
    <t>- wydatki osobowe nie zaliczone do wynagrodzeń</t>
  </si>
  <si>
    <t>3020</t>
  </si>
  <si>
    <t>-- wydatki osobowe nie zaliczone do wynagrodzeń (środki bez współfinansowania)</t>
  </si>
  <si>
    <t>Środki z Unii Europejskiej</t>
  </si>
  <si>
    <t>- dla jednostek sektora finansów publicznych</t>
  </si>
  <si>
    <t>2447</t>
  </si>
  <si>
    <t>- dla jednostek niezaliczanych do sektora finansów publicznych</t>
  </si>
  <si>
    <t>2457</t>
  </si>
  <si>
    <t>Wydatki bieżące (własne)</t>
  </si>
  <si>
    <t>Wynagrodzenia, z tego:</t>
  </si>
  <si>
    <t>4.1.1</t>
  </si>
  <si>
    <t>Wynagrodzenia osobowe</t>
  </si>
  <si>
    <t>4010</t>
  </si>
  <si>
    <t>4.1.2</t>
  </si>
  <si>
    <t>Wynagrodzenia bezosobowe</t>
  </si>
  <si>
    <t>4170</t>
  </si>
  <si>
    <t>4.3</t>
  </si>
  <si>
    <t>Składki na ubezpieczenia społeczne</t>
  </si>
  <si>
    <t>4110</t>
  </si>
  <si>
    <t>4.4</t>
  </si>
  <si>
    <t>Składki na Fundusz Pracy</t>
  </si>
  <si>
    <t>4120</t>
  </si>
  <si>
    <t>4.5</t>
  </si>
  <si>
    <t>Pozostałe</t>
  </si>
  <si>
    <t>4.5.1</t>
  </si>
  <si>
    <t xml:space="preserve">  - zakup usług</t>
  </si>
  <si>
    <t>4210-4400</t>
  </si>
  <si>
    <t>- zakup materiałów i wyposażenia</t>
  </si>
  <si>
    <t>4210</t>
  </si>
  <si>
    <t>- zakup energii</t>
  </si>
  <si>
    <t>4260</t>
  </si>
  <si>
    <t>4270</t>
  </si>
  <si>
    <t>- zakup usług zdrowotnych</t>
  </si>
  <si>
    <t>4280</t>
  </si>
  <si>
    <t>- pozostałe usługi obce</t>
  </si>
  <si>
    <t>4300</t>
  </si>
  <si>
    <t>- zakup usług dostępu do sieci Internet</t>
  </si>
  <si>
    <t>4350</t>
  </si>
  <si>
    <t>- usługi telekomunikacyjne - telefonia komórkowa</t>
  </si>
  <si>
    <t>4360</t>
  </si>
  <si>
    <t>- usługi telekomunikacyjne - telefonia stacjonarna</t>
  </si>
  <si>
    <t>- zakup usług obejmujących tłumaczenia</t>
  </si>
  <si>
    <t>4380</t>
  </si>
  <si>
    <t>- czynsze za pomieszczenia biurowe</t>
  </si>
  <si>
    <t>4400</t>
  </si>
  <si>
    <t>4.5.2</t>
  </si>
  <si>
    <t xml:space="preserve">  - pozostałe koszty</t>
  </si>
  <si>
    <t xml:space="preserve">  --- pozostałe koszty i opłaty</t>
  </si>
  <si>
    <t>4410-4610</t>
  </si>
  <si>
    <t>--- podróże służbowe krajowe</t>
  </si>
  <si>
    <t>4410</t>
  </si>
  <si>
    <t>--- podróże służbowe zagraniczne</t>
  </si>
  <si>
    <t>4420</t>
  </si>
  <si>
    <t>- różne opłaty i składki</t>
  </si>
  <si>
    <t>4430</t>
  </si>
  <si>
    <t>- odpisy na zakładowy fundusz świadczeń socjalnych</t>
  </si>
  <si>
    <t>4440</t>
  </si>
  <si>
    <t>- podatek od nieruchomości</t>
  </si>
  <si>
    <t>4480</t>
  </si>
  <si>
    <t>- pozostałe podatki na rzecz budżetu państwa</t>
  </si>
  <si>
    <t>4490</t>
  </si>
  <si>
    <t>- pozostałe podatki na rzecz budżetów jednostek samorządowych</t>
  </si>
  <si>
    <t>4500</t>
  </si>
  <si>
    <t>- opłaty na rzecz budżetu państwa (opłata z tytułu wieczystego użytkowania gruntu)</t>
  </si>
  <si>
    <t>4510</t>
  </si>
  <si>
    <t>- odsetki od nieterminowych wpłat z tytułu podatków i opłat</t>
  </si>
  <si>
    <t>4570</t>
  </si>
  <si>
    <t>4580</t>
  </si>
  <si>
    <t>- kary i odzszkodowania wypłacone na rzecz osób fizycznych</t>
  </si>
  <si>
    <t>4590</t>
  </si>
  <si>
    <t>- kary i odzszkodowania wypłacone na rzecz osób prawnych i innych jednosek</t>
  </si>
  <si>
    <t>4600</t>
  </si>
  <si>
    <t>- koszty postępowania sądowego i prokuratorskiego</t>
  </si>
  <si>
    <t>4610</t>
  </si>
  <si>
    <t>4720</t>
  </si>
  <si>
    <t>4.6</t>
  </si>
  <si>
    <t>Odpis aktualizujący wartość należności z tytułu wpłat na PFRON, pożyczek, odsetek od pożyczek oraz innych należności</t>
  </si>
  <si>
    <t>4810</t>
  </si>
  <si>
    <t>Wydatki inwestycyjne</t>
  </si>
  <si>
    <t>Wydatki inwestycyjne (własne) i wydatki na zakupy inwestycyjne (własne)</t>
  </si>
  <si>
    <t>6110, 6120</t>
  </si>
  <si>
    <t>- Wydatki inwestycyjna (własne)</t>
  </si>
  <si>
    <t>- Zakupy inwestycyjne (własne)</t>
  </si>
  <si>
    <t>-- środki na zadania ustawowe (bez współfinansowania)</t>
  </si>
  <si>
    <t>6120</t>
  </si>
  <si>
    <t>Dotacje inwestycyjne</t>
  </si>
  <si>
    <t>5.2.1</t>
  </si>
  <si>
    <t>-dla sektora finansów publicznych</t>
  </si>
  <si>
    <t>6260</t>
  </si>
  <si>
    <t>Pitagoras</t>
  </si>
  <si>
    <t>Osoby Niepełnosprawne w Słuzbie Publicznej</t>
  </si>
  <si>
    <t>5.2.2</t>
  </si>
  <si>
    <t>-dla jednostek niezaliczanych do sektora finansów publicznych</t>
  </si>
  <si>
    <t>6270</t>
  </si>
  <si>
    <t>Wsparcie Ośrodka Szkolno-Wychowawczego dla Dzieci Niewidomych w Laskach</t>
  </si>
  <si>
    <t>Przelewy redystrybucyjne</t>
  </si>
  <si>
    <t>z tego dla :</t>
  </si>
  <si>
    <t xml:space="preserve">- samorządów wojewódzkich na realizację zadań </t>
  </si>
  <si>
    <t xml:space="preserve">- samorządów wojewódzkich na pokrycie kosztów obsługi realizowanych zadań </t>
  </si>
  <si>
    <t>- samorządów powiatowych na realizację zadań</t>
  </si>
  <si>
    <t>koszty sam.</t>
  </si>
  <si>
    <t xml:space="preserve">- samorządów powiatowych na pokrycie kosztów obsługi realizowanychzadań </t>
  </si>
  <si>
    <t>z tego:</t>
  </si>
  <si>
    <t>- zwrot dotacji wykorzystanych niezgodnie z przeznaczeniem lub pobranych w nadmiernej wysokości</t>
  </si>
  <si>
    <t>- zwrot dotacji wykorzystanych niezgodnie z przeznaczeniem lub pobranych w nadmiernej wysokości - UE</t>
  </si>
  <si>
    <t>2917</t>
  </si>
  <si>
    <t>STANY</t>
  </si>
  <si>
    <t>IV.</t>
  </si>
  <si>
    <t>Stan funduszu na koniec roku (I+II-III) *)</t>
  </si>
  <si>
    <t>pozostałe:</t>
  </si>
  <si>
    <t>Część D Dane w układzie kasowym</t>
  </si>
  <si>
    <t>Wpływy</t>
  </si>
  <si>
    <t>1.3</t>
  </si>
  <si>
    <t xml:space="preserve">    - na finansowanie składek na ubezpieczenia społeczne</t>
  </si>
  <si>
    <t>Wypływy</t>
  </si>
  <si>
    <t xml:space="preserve">Powódź 2010 </t>
  </si>
  <si>
    <t xml:space="preserve">  --- inne  koszty i opłaty</t>
  </si>
  <si>
    <t>Część C Dane uzupełniające</t>
  </si>
  <si>
    <t>Zobowiązanie
wg wartości nominalnej</t>
  </si>
  <si>
    <t>papiery wartościowe</t>
  </si>
  <si>
    <t>Kredyty i pożyczki, w tym zaciągnięte od:</t>
  </si>
  <si>
    <t>sektora finansów publicznych</t>
  </si>
  <si>
    <t>-pozostałych</t>
  </si>
  <si>
    <t>1.4</t>
  </si>
  <si>
    <t>Depozyty</t>
  </si>
  <si>
    <t>1.5</t>
  </si>
  <si>
    <t>zobowiązania wymagalne</t>
  </si>
  <si>
    <t>Część D Dane uzupełniające</t>
  </si>
  <si>
    <t>1</t>
  </si>
  <si>
    <t>Wolne środki finansowe przekazane w zarządzanie lub depozyt u Ministra Finansów</t>
  </si>
  <si>
    <t>- depozyty overnight (O/N)</t>
  </si>
  <si>
    <t>- depozyty terminowe</t>
  </si>
  <si>
    <t>Stan funduszu na koniec 2011 roku powiększają wydatki inwestycyjne własne i zakupy inwestycyjne własne w kwocie  tys. zł.</t>
  </si>
  <si>
    <t>Stan funduszu na koniec 2012 roku powiększają wydatki inwestycyjne własne i zakupy inwestycyjne własne w kwocie   tys. zł.</t>
  </si>
  <si>
    <t>Stan funduszu na koniec 2013 roku powiększają wydatki inwestycyjne własne i zakupy inwestycyjne własne w kwocie   tys. zł.</t>
  </si>
  <si>
    <t>Stan funduszu na koniec 2014 roku powiększają wydatki inwestycyjne własne i zakupy inwestycyjne własne w kwocie   tys. zł.</t>
  </si>
  <si>
    <t>Stan funduszu na koniec 2015 roku powiększają wydatki inwestycyjne własne i zakupy inwestycyjne własne w kwocie   tys. zł.</t>
  </si>
  <si>
    <t>sporządził  .......................................................................................................................................</t>
  </si>
  <si>
    <t>(imię i nazwisko, stanowisko służbowe)</t>
  </si>
  <si>
    <t>nr telefonu...........................................................    adres e-mail..........................................................</t>
  </si>
  <si>
    <t>data....................................................................     podpis...............................................................</t>
  </si>
  <si>
    <t>PFC</t>
  </si>
  <si>
    <t>PROJEKT PLANU FINANSOWEGO PAŃSWOWEGO FUNDUSZU CELOWEGO Z DODATKOWYMI INFORMACJAMI UZUPEŁNIAJĄCYMI</t>
  </si>
  <si>
    <t xml:space="preserve">Realizacja programów wspieranych ze środków pomocowych Unii Europejskiej - art. 47 ust. 1 pkt 2 </t>
  </si>
  <si>
    <t>8.1.</t>
  </si>
  <si>
    <t>- wynagrodzenia osobowe</t>
  </si>
  <si>
    <t xml:space="preserve">  - remonty</t>
  </si>
  <si>
    <t xml:space="preserve">  - pozostałe, z tego:</t>
  </si>
  <si>
    <t>13.6.1</t>
  </si>
  <si>
    <t xml:space="preserve">  - amortyzacja (umorzenia)</t>
  </si>
  <si>
    <t>13.6.2</t>
  </si>
  <si>
    <t xml:space="preserve">  - inne</t>
  </si>
  <si>
    <t>13.7</t>
  </si>
  <si>
    <t>Część B Plan finansowy w układzie memoriałowym</t>
  </si>
  <si>
    <t>5</t>
  </si>
  <si>
    <t>8</t>
  </si>
  <si>
    <t>Środki pieniężne</t>
  </si>
  <si>
    <t xml:space="preserve">   - należności z tytułu wpłat obowiązkowych</t>
  </si>
  <si>
    <t xml:space="preserve">   - należności z tytułu udzielonych pożyczek</t>
  </si>
  <si>
    <t>Zobowiązania, z tego:</t>
  </si>
  <si>
    <t>3.1</t>
  </si>
  <si>
    <t>3.1.1</t>
  </si>
  <si>
    <t xml:space="preserve">Przychody </t>
  </si>
  <si>
    <t>Dotacje z budżetu państwa, z tego:</t>
  </si>
  <si>
    <t xml:space="preserve">    - dla państwowego funduszu celowego</t>
  </si>
  <si>
    <t xml:space="preserve">  - zrekompensowanie gminom dochodów utraconych z tytułu zastosowania ustawowych zwolnień dla prowadzacych
     zakłady pracy chronionej lub zakłady aktywności zawodowej z podatku od nieruchomości, rolnego,leśnego
     i od czynności cywilnoprawnych - art. 47 ust. 2</t>
  </si>
  <si>
    <t>Składki i opłaty</t>
  </si>
  <si>
    <t xml:space="preserve">Przelewy redystrybucyjne </t>
  </si>
  <si>
    <t>Pozostałe przychody</t>
  </si>
  <si>
    <t>w tym: odsetki</t>
  </si>
  <si>
    <t>2910-2919</t>
  </si>
  <si>
    <t xml:space="preserve">Koszty realizacji zadań </t>
  </si>
  <si>
    <t>dotacje dla jednostek sektora finansów publicznych</t>
  </si>
  <si>
    <t xml:space="preserve">   - środki na zadania ustawowe (bez współfinansowania)</t>
  </si>
  <si>
    <t xml:space="preserve">   - środki na współfinansowanie programów i projektów realizowanych ze środków UE</t>
  </si>
  <si>
    <t>-- realizacja programów wspieranych ze środków pomocowych UE art. 47 ust. 1 pkt 2</t>
  </si>
  <si>
    <t>-- realizacja działań wyrównujących różnice między regionami art. 47 ust. 1 pkt 1</t>
  </si>
  <si>
    <t>-- zrekompensowanie gminom dochodów utraconych z tytułu zastosowania ustawowych zwolnień 
dla prowadzacych zpch lub zaz z podatku rolnego,leśnego od nieruchomości i od czynności cywilnoprawnych
 - art. 47 ust. 2</t>
  </si>
  <si>
    <t>-- dofinansowanie badań, ekspertyz, analiz  art. 47 ust. 1 pkt 4 lit.b</t>
  </si>
  <si>
    <t>-- zadania zlecane art.. 36</t>
  </si>
  <si>
    <t xml:space="preserve">-- programy zatwierdzone przez Radę Nadzorczą, służące rehabilitacji społecznej, zawodowej i leczniczej
art. 47 ust. 1 pkt 4 lit.a </t>
  </si>
  <si>
    <t>Program zatrudnienia w sektorze publicznym</t>
  </si>
  <si>
    <t>Homer 2010</t>
  </si>
  <si>
    <t xml:space="preserve">Wczesna Pomoc Dziecku Niepełnosprawnemu </t>
  </si>
  <si>
    <t>dotacje dla jednostek niezaliczanych do sektora finansów publicznych</t>
  </si>
  <si>
    <t>-- refundacja składek na ubezpieczenia społeczne (art. 25a)</t>
  </si>
  <si>
    <t xml:space="preserve">   --- dofinansowanie oprocentowania kredytów bankowych - art. 32 ust. 1 pkt 1, </t>
  </si>
  <si>
    <t xml:space="preserve">   --- zwrot kosztów budowy lub rozbudowy obiektów i pomieszczeń zakładów, transportowych i administracyjnych
       - art. 32 ust. 1 pkt 2</t>
  </si>
  <si>
    <t xml:space="preserve">-- dofinansowanie do wynagrodzeń  pracowników niepełnosprawnych art. 26a </t>
  </si>
  <si>
    <t>-- zadania zlecane art.36</t>
  </si>
  <si>
    <t>-- programy zatwierdzone przez Radę Nadzorczą, służące rehabilitacji społecznej, zawodowej i leczniczej
art. 47 ust. 1 pkt 4 lit.a</t>
  </si>
  <si>
    <t>Program Wsparcia Międzynarodowych Imprez Sportowych dla Osób Niepełnosprawnych 
organizowanych na terenie Polski</t>
  </si>
  <si>
    <t>Biblioteka PZn</t>
  </si>
  <si>
    <t>Transfery na rzecz ludności, z tego na:</t>
  </si>
  <si>
    <t xml:space="preserve">   - dofinansowanie kosztów szkolenia, o których mowa w art. 18 ustawy o języku migowym i innych środkach 
     komunikowania się - art. 47 ust 1 pkt. 4 lit. c </t>
  </si>
  <si>
    <t xml:space="preserve">   - różne wydatki na rzecz osób fizycznych </t>
  </si>
  <si>
    <t>homer 2010</t>
  </si>
  <si>
    <t>pegaz 2010</t>
  </si>
  <si>
    <t>-- umorzenia pożyczek art. 47 ust. 1 pkt 4 lit.a</t>
  </si>
  <si>
    <t xml:space="preserve">   - wydatki osobowe nie zaliczone do wynagrodzeń</t>
  </si>
  <si>
    <t>Koszty własne</t>
  </si>
  <si>
    <t>wynagrodzenia, z tego:</t>
  </si>
  <si>
    <t xml:space="preserve">   - osobowe</t>
  </si>
  <si>
    <t xml:space="preserve">   - bezosobowe</t>
  </si>
  <si>
    <t xml:space="preserve">   - wynagrodzenia</t>
  </si>
  <si>
    <t>4010-4100</t>
  </si>
  <si>
    <t>4010 i 4100</t>
  </si>
  <si>
    <t>składki na ubezpieczenia społeczne</t>
  </si>
  <si>
    <t>4.2.1</t>
  </si>
  <si>
    <t>składki na Fundusz Pracy</t>
  </si>
  <si>
    <t>4.3.1</t>
  </si>
  <si>
    <t xml:space="preserve">   - wynagrodzenia bezosobowe</t>
  </si>
  <si>
    <t>4.4.1</t>
  </si>
  <si>
    <t xml:space="preserve">   -  remonty</t>
  </si>
  <si>
    <t>pozostałe, z tego:</t>
  </si>
  <si>
    <t>- zakupy maeriałów i energii</t>
  </si>
  <si>
    <t>---- środki na zadania ustawowe (bez współfinansowania)</t>
  </si>
  <si>
    <t>--- zakup energii</t>
  </si>
  <si>
    <t>--- zakup usług zdrowotnych</t>
  </si>
  <si>
    <t>- pozostałe podatki na rzecz budżetu państwa i budżetów jednostek samorządowych</t>
  </si>
  <si>
    <t>4490-4500</t>
  </si>
  <si>
    <t>- kary i odzszkodowania OF</t>
  </si>
  <si>
    <t>- kary i odzszkodowania</t>
  </si>
  <si>
    <t xml:space="preserve">   - amortyzacja (umorzenia)</t>
  </si>
  <si>
    <t>- zakupy materiałów papierniczych do sprzętu drukarskiego i urządzeń kserograficznych</t>
  </si>
  <si>
    <t>-- środki na współfinansowanie programów i projektów realizowanych ze środków UE</t>
  </si>
  <si>
    <t>- zakup akcesoriów komputerowych, w tym programów i licencji</t>
  </si>
  <si>
    <t xml:space="preserve">   - inne</t>
  </si>
  <si>
    <t>Koszty inwestycyjne, w tym:</t>
  </si>
  <si>
    <t>- wydatki inwestycyjne i wydatki na zakupy inwestycyjne</t>
  </si>
  <si>
    <t>6110-6120</t>
  </si>
  <si>
    <t xml:space="preserve">   - dotacje inwestycyjne</t>
  </si>
  <si>
    <t>6260-6270</t>
  </si>
  <si>
    <t xml:space="preserve">   -dla sektora finansów publicznych</t>
  </si>
  <si>
    <t>--- realizacja działań wyrównujących różnice między regionami art. 47 ust. 1 pkt 1</t>
  </si>
  <si>
    <t>--- dofinansowanie badań, ekspertyz, analiz art. 47 ust. 1 pkt 4 lit.b</t>
  </si>
  <si>
    <t>--- programy zatwierdzone przez Radę Nadzorczą, służące rehabilitacji społecznej, zawodowej i leczniczej
art. 47 ust. 1 pkt 4 lit.a</t>
  </si>
  <si>
    <t xml:space="preserve">   -dla jednostek niezaliczanych do sektora finansów publicznych</t>
  </si>
  <si>
    <t>--Dofinansowanie oprocentowania kredytów bankowych - art. 32 ust. 1 pkt 1,
Zwrot kosztów budowy lub rozbudowy obiektów i pomieszczeń zakładów, transportowych i administracyjnych - art. 32 ust. 1 pkt 2</t>
  </si>
  <si>
    <t>Wsparcie Ośrodka Szkolno-Wychowawczego w Laskach</t>
  </si>
  <si>
    <t>Przelewy redystrybucyjne, z tego na:</t>
  </si>
  <si>
    <t>6.1</t>
  </si>
  <si>
    <t xml:space="preserve">   - samorządów wojewódzkich na realizację zadań </t>
  </si>
  <si>
    <t>6.2</t>
  </si>
  <si>
    <t xml:space="preserve">   - samorządów wojewódzkich na pokrycie kosztów obsługi realizowanych zadań </t>
  </si>
  <si>
    <t>6.3</t>
  </si>
  <si>
    <t xml:space="preserve">   - samorządów powiatowych na realizację zadań</t>
  </si>
  <si>
    <t>6.4</t>
  </si>
  <si>
    <t xml:space="preserve">   - samorządów powiatowych na pokrycie kosztów obsługi realizowanych zadań </t>
  </si>
  <si>
    <t>Stan funduszu na koniec roku (I+II-III) #)</t>
  </si>
  <si>
    <t xml:space="preserve"> - należności z tytułu wpłat obowiązkowych</t>
  </si>
  <si>
    <t xml:space="preserve"> - należności z tytułu udzielonych pożyczek</t>
  </si>
  <si>
    <t>Część C Dane w układzie kasowym</t>
  </si>
  <si>
    <t>Pozostałe wpływy</t>
  </si>
  <si>
    <t xml:space="preserve">Dofinansowanie kosztów szkolenia, o których mowa w art. 18 ustawy o języku migowym i innych środkach komunikowania się - art. 47 ust 1 pkt. 4 lit. c </t>
  </si>
  <si>
    <t xml:space="preserve">- różne wydatki na rzecz osób fizycznych </t>
  </si>
  <si>
    <t>3027</t>
  </si>
  <si>
    <t>Wynagrodzenia</t>
  </si>
  <si>
    <t>4017</t>
  </si>
  <si>
    <t>4117</t>
  </si>
  <si>
    <t>4127</t>
  </si>
  <si>
    <t>4177</t>
  </si>
  <si>
    <t>4217</t>
  </si>
  <si>
    <t>- zakup usług pozostałych</t>
  </si>
  <si>
    <t>4307</t>
  </si>
  <si>
    <t>4357</t>
  </si>
  <si>
    <t>4377</t>
  </si>
  <si>
    <t>4387</t>
  </si>
  <si>
    <t>- czynsz</t>
  </si>
  <si>
    <t>4407</t>
  </si>
  <si>
    <t>- podróże służbowe krajowe</t>
  </si>
  <si>
    <t>4417</t>
  </si>
  <si>
    <t>- podróże służbowe zagraniczne</t>
  </si>
  <si>
    <t>4427</t>
  </si>
  <si>
    <t>4727</t>
  </si>
  <si>
    <t>4747</t>
  </si>
  <si>
    <t>4757</t>
  </si>
  <si>
    <t>Zakupy inwestycyjne (własne)</t>
  </si>
  <si>
    <t>6127</t>
  </si>
  <si>
    <t>6267</t>
  </si>
  <si>
    <t>6277</t>
  </si>
  <si>
    <t>- osobowe</t>
  </si>
  <si>
    <t>- bezosobowe</t>
  </si>
  <si>
    <t>--- zakupy materiałów i energii</t>
  </si>
  <si>
    <t>4210-4260</t>
  </si>
  <si>
    <t>4410-4720</t>
  </si>
  <si>
    <t xml:space="preserve">   -  inne</t>
  </si>
  <si>
    <t>Wydatki inwestycyjne, w tym:</t>
  </si>
  <si>
    <t>6129</t>
  </si>
  <si>
    <t>- dotacje inwestycyjne</t>
  </si>
  <si>
    <t>6269</t>
  </si>
  <si>
    <t>--- realizacja programów wspieranych ze środków pomocowych UE art. 47 ust. 1 pkt 2</t>
  </si>
  <si>
    <t>6279</t>
  </si>
  <si>
    <t>Część E Dane uzupełniające</t>
  </si>
  <si>
    <t>Wyszczególnienie</t>
  </si>
  <si>
    <t>Zobowiązania
 wg wartości nominalnej</t>
  </si>
  <si>
    <t xml:space="preserve"> Papiery wartościowe</t>
  </si>
  <si>
    <t xml:space="preserve"> Kredyty i pożyczki, w tym zaciągnięte od:</t>
  </si>
  <si>
    <t xml:space="preserve"> - sektora finansów publicznych</t>
  </si>
  <si>
    <t xml:space="preserve"> - pozostałych</t>
  </si>
  <si>
    <t xml:space="preserve"> Depozyty</t>
  </si>
  <si>
    <t xml:space="preserve"> Zobowiązania wymagalne</t>
  </si>
  <si>
    <t>Część F Dane uzupełniające</t>
  </si>
  <si>
    <t>Wolne środki finansowe przekazane w zarządzanie lub depozyt 
u Ministra Finansów</t>
  </si>
  <si>
    <t>#)</t>
  </si>
  <si>
    <t>Stan funduszu na koniec 2011 roku powiększają wydatki inwestycyjne własne i zakupy inwestycyjne własne w kwocie  tys. 40.011 zł.</t>
  </si>
  <si>
    <t>Stan funduszu na koniec 2012 roku powiększają wydatki inwestycyjne własne i zakupy inwestycyjne własne w kwocie 41.635 tys. zł.</t>
  </si>
  <si>
    <t>tys. zł</t>
  </si>
  <si>
    <t>*) Projekt Planu na 2011 rok opracowany przy uwzględnieniu dotacji budżetowej celowej na poziomie 30% środków przeznaczonych na realizację zadania dofinansowania do wynagrodzeń pracowników niepełnosprawnych</t>
  </si>
  <si>
    <t>**) Projekt Planu na 2012 rok opracowany przy uwzględnieniu dotacji budżetowej celowej na poziomie 55% środków przeznaczonych na realizację zadania dofinansowania do wynagrodzeń pracowników niepełnosprawnych</t>
  </si>
  <si>
    <t>***) Projekt Planu na 2013 rok opracowany przy uwzględnieniu dotacji budżetowej celowej na poziomie 55% środków przeznaczonych na realizację zadania dofinansowania do wynagrodzeń pracowników niepełnosprawnych</t>
  </si>
  <si>
    <t>****) Projekt Planu na 2014 rok opracowany przy uwzględnieniu dotacji budżetowej celowej na poziomie 55% środków przeznaczonych na realizację zadania dofinansowania do wynagrodzeń pracowników niepełnosprawnych</t>
  </si>
  <si>
    <t>Stan funduszu na koniec 2016 roku powiększają wydatki inwestycyjne własne i zakupy inwestycyjne własne w kwocie</t>
  </si>
  <si>
    <t>Stan funduszu na koniec 2017 roku powiększają wydatki inwestycyjne własne i zakupy inwestycyjne własne w kwocie</t>
  </si>
  <si>
    <t>data  ……………………..…            podpis ………………………………</t>
  </si>
  <si>
    <t>Projekt planu na 2009 rok</t>
  </si>
  <si>
    <t>Państwowego Funduszu Rehabilitacji Osób Niepełnosprawnych</t>
  </si>
  <si>
    <t>L.p.</t>
  </si>
  <si>
    <t>Tytuł</t>
  </si>
  <si>
    <t>Struktura
wydatków
2012 r.
%</t>
  </si>
  <si>
    <t>I</t>
  </si>
  <si>
    <t>- środki na zadania ustawowe (§ xxx0)</t>
  </si>
  <si>
    <t>- finansowanie ze środków UE (§ xxx7)</t>
  </si>
  <si>
    <t>- współfinansowanie (§ xxx9)</t>
  </si>
  <si>
    <t>A)</t>
  </si>
  <si>
    <t>Samorządy wojewódzkie</t>
  </si>
  <si>
    <t>- na realizację zadań</t>
  </si>
  <si>
    <t>- na pokrycie kosztów obsługi realizowanych zadań</t>
  </si>
  <si>
    <t>B)</t>
  </si>
  <si>
    <t>Samorządy powiatowe</t>
  </si>
  <si>
    <t>C)</t>
  </si>
  <si>
    <t>Biuro i Oddziały PFRON</t>
  </si>
  <si>
    <t>C-1</t>
  </si>
  <si>
    <t>Zadania ustawowe</t>
  </si>
  <si>
    <t>a)</t>
  </si>
  <si>
    <t>realizacja działań wyrównujących różnice między regionami art. 47 ust. 1 pkt 1</t>
  </si>
  <si>
    <t>b)</t>
  </si>
  <si>
    <t>realizacja programów wspieranych za środków pomocowych UE art. 47 ust. 1 pkt 2</t>
  </si>
  <si>
    <t>d)</t>
  </si>
  <si>
    <t>dofinansowanie rekompensaty dla gmin art. 47 ust. 2</t>
  </si>
  <si>
    <t>e)</t>
  </si>
  <si>
    <t>refundacja kosztów wydawania certyfikatów przez podmioty uprawnione do szkolenia
psów asystujących art. 20b</t>
  </si>
  <si>
    <t>f)</t>
  </si>
  <si>
    <t>g)</t>
  </si>
  <si>
    <t>zadania zlecane art. 36</t>
  </si>
  <si>
    <t>Dofinansowanie do oprocentowania kredytów bankowych - art. 32 ust. 1 pkt 1</t>
  </si>
  <si>
    <t>h)</t>
  </si>
  <si>
    <t>Zwrot kosztów budowy lub rozbudowy obiektów i pomieszczeń zakładu, transportowych i administracyjnych - art. 32 ust. 1 pkt 2</t>
  </si>
  <si>
    <t>i)</t>
  </si>
  <si>
    <t>dofinansowanie do wynagrodzeń pracowników niepełnosprawnych art. 26a</t>
  </si>
  <si>
    <t>-  dotacja budżetowa</t>
  </si>
  <si>
    <t>- środki własne</t>
  </si>
  <si>
    <t>j)</t>
  </si>
  <si>
    <t>C-2</t>
  </si>
  <si>
    <t xml:space="preserve">"Junior" </t>
  </si>
  <si>
    <t>c)</t>
  </si>
  <si>
    <t>"Komputer dla Homera 2010"</t>
  </si>
  <si>
    <t>"Student II"</t>
  </si>
  <si>
    <t xml:space="preserve">"Pegaz 2003" </t>
  </si>
  <si>
    <t xml:space="preserve">"Pegaz 2010" </t>
  </si>
  <si>
    <t>"Pitagoras 2007"</t>
  </si>
  <si>
    <t>m)</t>
  </si>
  <si>
    <t>"Aktywny Samorząd"</t>
  </si>
  <si>
    <t>o)</t>
  </si>
  <si>
    <t>"Wsparcie Inicjatyw"</t>
  </si>
  <si>
    <t>r)</t>
  </si>
  <si>
    <t>q)</t>
  </si>
  <si>
    <t>Wydatki osobowe nie zaliczane do wynagrodzeń §302</t>
  </si>
  <si>
    <t xml:space="preserve"> </t>
  </si>
  <si>
    <t>Wydatki bieżące własne § 401 - 481</t>
  </si>
  <si>
    <t>Zwrot dotacji wykorzystanych niezgodnie z przeznaczeniem lub pobranych w nadmiernej wysokości § 2910 i 2917</t>
  </si>
  <si>
    <t>z tego: - wydatki inwestycyjne (inwestycje rozpoczęte) § 6110</t>
  </si>
  <si>
    <t xml:space="preserve">  </t>
  </si>
  <si>
    <t xml:space="preserve">           - zakupy inwestycyjne § 612</t>
  </si>
  <si>
    <t>Projekt planu na 2010 rok</t>
  </si>
  <si>
    <t>Rozliczenie pożyczek</t>
  </si>
  <si>
    <t xml:space="preserve">w  złotych  </t>
  </si>
  <si>
    <t>należności
na 01.01.</t>
  </si>
  <si>
    <t>udzielone
pożyczki</t>
  </si>
  <si>
    <t>spłacone
pożyczki
i odsetki</t>
  </si>
  <si>
    <t>umorzone
i spisane
ze stanu
pożyczki</t>
  </si>
  <si>
    <t>Rozliczone
pożyczki,
odsetki
i zobowiązania</t>
  </si>
  <si>
    <t>należności
na koniec
okresu</t>
  </si>
  <si>
    <t>ZPCH (§ 2450)</t>
  </si>
  <si>
    <t>2009 r.</t>
  </si>
  <si>
    <t>- plan</t>
  </si>
  <si>
    <t>- plan po zmianach</t>
  </si>
  <si>
    <t>- przewidywane wykonanie</t>
  </si>
  <si>
    <t>2010 r.</t>
  </si>
  <si>
    <t>—</t>
  </si>
  <si>
    <t>2011 r.</t>
  </si>
  <si>
    <t>2012 r.</t>
  </si>
  <si>
    <t>II</t>
  </si>
  <si>
    <t>Programy specjalne - razem</t>
  </si>
  <si>
    <t>RAZEM pożyczki na zadania ustawowe i programy specjalne</t>
  </si>
  <si>
    <t>Pozostałe pożyczki (ZFŚS)</t>
  </si>
  <si>
    <t>OGÓŁEM pożyczki PFRON</t>
  </si>
  <si>
    <t>Rozliczenie pożyczek - Programy specjalne</t>
  </si>
  <si>
    <t>A</t>
  </si>
  <si>
    <t>Program samochodowy '95 (§ 3030)</t>
  </si>
  <si>
    <t>B</t>
  </si>
  <si>
    <t>Program "MEDIUM" i "MEDIUM  II" (§ 2450)</t>
  </si>
  <si>
    <t>C</t>
  </si>
  <si>
    <t>Program "Premia dla Aktywnych" (§ 3030)</t>
  </si>
  <si>
    <t>D</t>
  </si>
  <si>
    <t>Program "Pegaz" (§ 3030)</t>
  </si>
  <si>
    <t>E</t>
  </si>
  <si>
    <t>Program "Komputer dla Homera" (§ 3030)</t>
  </si>
  <si>
    <t>F</t>
  </si>
  <si>
    <t>Program "Sezam" (§ 2450)</t>
  </si>
  <si>
    <t>Razem Programy Celowe</t>
  </si>
  <si>
    <t xml:space="preserve">  - wymagalne</t>
  </si>
  <si>
    <t>w tym: niewymagalne</t>
  </si>
  <si>
    <r>
      <t xml:space="preserve">   - zrekompensowanie gminom dochodów utraconych z tytułu zastosowania ustawowych zwolnień dla prowadzacych
     zakłady pracy chronionej lub zakłady aktywności zawodowej z podatku od nieruchomości, rolnego,leśnego
     i od czynności cywilnoprawnych - </t>
    </r>
    <r>
      <rPr>
        <b/>
        <sz val="11"/>
        <rFont val="Calibri"/>
        <family val="2"/>
        <charset val="238"/>
      </rPr>
      <t>art. 47 ust. 2</t>
    </r>
  </si>
  <si>
    <r>
      <t xml:space="preserve">-- realizacja programów wspieranych ze środków pomocowych UE </t>
    </r>
    <r>
      <rPr>
        <b/>
        <sz val="11"/>
        <rFont val="Calibri"/>
        <family val="2"/>
        <charset val="238"/>
      </rPr>
      <t>art. 47 ust. 1 pkt 2</t>
    </r>
  </si>
  <si>
    <r>
      <t xml:space="preserve">-- realizacja działań wyrównujących różnice między regionami </t>
    </r>
    <r>
      <rPr>
        <b/>
        <sz val="11"/>
        <rFont val="Calibri"/>
        <family val="2"/>
        <charset val="238"/>
      </rPr>
      <t>art. 47 ust. 1 pkt 1</t>
    </r>
  </si>
  <si>
    <r>
      <t xml:space="preserve">-- zrekompensowanie gminom dochodów utraconych z tytułu zastosowania ustawowych zwolnień 
dla prowadzacych zpch lub zaz z podatku rolnego,leśnego od nieruchomości i od czynności cywilnoprawnych
 - </t>
    </r>
    <r>
      <rPr>
        <b/>
        <sz val="11"/>
        <rFont val="Calibri"/>
        <family val="2"/>
        <charset val="238"/>
      </rPr>
      <t>art. 47 ust. 2</t>
    </r>
  </si>
  <si>
    <r>
      <t xml:space="preserve">-- dofinansowanie badań, ekspertyz, analiz  </t>
    </r>
    <r>
      <rPr>
        <b/>
        <sz val="11"/>
        <rFont val="Calibri"/>
        <family val="2"/>
        <charset val="238"/>
      </rPr>
      <t>art. 47 ust. 1 pkt 4 lit.b</t>
    </r>
  </si>
  <si>
    <r>
      <t xml:space="preserve">-- zadania zlecane - </t>
    </r>
    <r>
      <rPr>
        <b/>
        <sz val="11"/>
        <rFont val="Calibri"/>
        <family val="2"/>
        <charset val="238"/>
      </rPr>
      <t>art.. 36</t>
    </r>
  </si>
  <si>
    <r>
      <t xml:space="preserve">-- programy zatwierdzone przez Radę Nadzorczą, służące rehabilitacji społecznej, zawodowej i leczniczej
</t>
    </r>
    <r>
      <rPr>
        <b/>
        <sz val="11"/>
        <rFont val="Calibri"/>
        <family val="2"/>
        <charset val="238"/>
      </rPr>
      <t xml:space="preserve">art. 47 ust. 1 pkt 4 lit.a </t>
    </r>
  </si>
  <si>
    <r>
      <t xml:space="preserve">-- refundacja składek na ubezpieczenia społeczne </t>
    </r>
    <r>
      <rPr>
        <b/>
        <sz val="11"/>
        <rFont val="Calibri"/>
        <family val="2"/>
        <charset val="238"/>
      </rPr>
      <t>(art. 25a)</t>
    </r>
  </si>
  <si>
    <r>
      <t xml:space="preserve">   --- dofinansowanie oprocentowania kredytów bankowych - </t>
    </r>
    <r>
      <rPr>
        <b/>
        <sz val="11"/>
        <rFont val="Calibri"/>
        <family val="2"/>
        <charset val="238"/>
      </rPr>
      <t>art. 32 ust. 1 pkt 1,</t>
    </r>
    <r>
      <rPr>
        <sz val="11"/>
        <rFont val="Calibri"/>
        <family val="2"/>
        <charset val="238"/>
      </rPr>
      <t xml:space="preserve"> </t>
    </r>
  </si>
  <si>
    <r>
      <t xml:space="preserve">   --- zwrot kosztów budowy lub rozbudowy obiektów i pomieszczeń zakładu, transportowych i administracyjnych
       -</t>
    </r>
    <r>
      <rPr>
        <b/>
        <sz val="11"/>
        <rFont val="Calibri"/>
        <family val="2"/>
        <charset val="238"/>
      </rPr>
      <t xml:space="preserve"> art. 32 ust. 1 pkt 2</t>
    </r>
  </si>
  <si>
    <r>
      <t xml:space="preserve">-- dofinansowanie do wynagrodzeń  pracowników niepełnosprawnych </t>
    </r>
    <r>
      <rPr>
        <b/>
        <sz val="11"/>
        <rFont val="Calibri"/>
        <family val="2"/>
        <charset val="238"/>
      </rPr>
      <t xml:space="preserve">art. 26a </t>
    </r>
  </si>
  <si>
    <r>
      <t xml:space="preserve">-- zadania zlecane </t>
    </r>
    <r>
      <rPr>
        <b/>
        <sz val="11"/>
        <rFont val="Calibri"/>
        <family val="2"/>
        <charset val="238"/>
      </rPr>
      <t>art. 36</t>
    </r>
  </si>
  <si>
    <r>
      <t xml:space="preserve">-- programy zatwierdzone przez Radę Nadzorczą, służące rehabilitacji społecznej, zawodowej i leczniczej
</t>
    </r>
    <r>
      <rPr>
        <b/>
        <sz val="11"/>
        <rFont val="Calibri"/>
        <family val="2"/>
        <charset val="238"/>
      </rPr>
      <t>art. 47 ust. 1 pkt 4 lit.a</t>
    </r>
  </si>
  <si>
    <r>
      <t xml:space="preserve">   --- Dofinansowanie kosztów szkolenia, o których mowa w art. 18 ustawy o języku migowym i innych środkach komunikowania się - 
        </t>
    </r>
    <r>
      <rPr>
        <b/>
        <sz val="11"/>
        <rFont val="Calibri"/>
        <family val="2"/>
        <charset val="238"/>
      </rPr>
      <t>art. 47 ust 1 pkt. 4 lit. C</t>
    </r>
  </si>
  <si>
    <r>
      <t xml:space="preserve">-- umorzenia pożyczek </t>
    </r>
    <r>
      <rPr>
        <b/>
        <sz val="11"/>
        <rFont val="Calibri"/>
        <family val="2"/>
        <charset val="238"/>
      </rPr>
      <t>art. 47 ust. 1 pkt 4 lit.a</t>
    </r>
  </si>
  <si>
    <r>
      <t xml:space="preserve">--- realizacja działań wyrównujących różnice między regionami </t>
    </r>
    <r>
      <rPr>
        <b/>
        <sz val="11"/>
        <rFont val="Calibri"/>
        <family val="2"/>
        <charset val="238"/>
      </rPr>
      <t>art. 47 ust. 1 pkt 1</t>
    </r>
  </si>
  <si>
    <r>
      <t xml:space="preserve">--- zadania zlecane </t>
    </r>
    <r>
      <rPr>
        <b/>
        <sz val="11"/>
        <rFont val="Calibri"/>
        <family val="2"/>
        <charset val="238"/>
      </rPr>
      <t>art. 36</t>
    </r>
  </si>
  <si>
    <r>
      <t xml:space="preserve">--- dofinansowanie badań, ekspertyz, analiz </t>
    </r>
    <r>
      <rPr>
        <b/>
        <sz val="11"/>
        <rFont val="Calibri"/>
        <family val="2"/>
        <charset val="238"/>
      </rPr>
      <t>art. 47 ust. 1 pkt 4 lit.b</t>
    </r>
  </si>
  <si>
    <r>
      <t xml:space="preserve">--- programy zatwierdzone przez Radę Nadzorczą, służące rehabilitacji społecznej, zawodowej i leczniczej
</t>
    </r>
    <r>
      <rPr>
        <b/>
        <sz val="11"/>
        <rFont val="Calibri"/>
        <family val="2"/>
        <charset val="238"/>
      </rPr>
      <t>art. 47 ust. 1 pkt 4 lit.a</t>
    </r>
  </si>
  <si>
    <r>
      <t xml:space="preserve">   ---  zwrot kosztów budowy lub rozbudowy obiektów i pomieszczeń zakładu, transportowych i administracyjnych
    - </t>
    </r>
    <r>
      <rPr>
        <b/>
        <sz val="11"/>
        <rFont val="Calibri"/>
        <family val="2"/>
        <charset val="238"/>
      </rPr>
      <t>art. 32 ust. 1 pkt 2</t>
    </r>
  </si>
  <si>
    <r>
      <t xml:space="preserve">Wydatki ogółem   ( A : C ) + ( 1 </t>
    </r>
    <r>
      <rPr>
        <b/>
        <strike/>
        <sz val="12"/>
        <rFont val="Calibri"/>
        <family val="2"/>
        <charset val="238"/>
      </rPr>
      <t>:</t>
    </r>
    <r>
      <rPr>
        <b/>
        <sz val="12"/>
        <rFont val="Calibri"/>
        <family val="2"/>
        <charset val="238"/>
      </rPr>
      <t xml:space="preserve"> 4 )</t>
    </r>
  </si>
  <si>
    <t>Zrekompensowanie gminom dochodów utraconych z tytułu zastosowania ustawowych zwolnień dla prowadzacych zakłady pracy chronionej lub zakłady aktywności zawodowej z podatku od nieruchomości, rolnego,leśnego i od czynności cywilnoprawnych - art. 47 ust. 2</t>
  </si>
  <si>
    <t>- opłaty na rzecz budżetów JST</t>
  </si>
  <si>
    <t>4520</t>
  </si>
  <si>
    <t xml:space="preserve">   - odpis aktualizujący wartość należności z tytułu wpłat na PFRON, pożyczek, odsetek od pożyczek oraz
   innych należności</t>
  </si>
  <si>
    <t>2</t>
  </si>
  <si>
    <t>3</t>
  </si>
  <si>
    <t>4</t>
  </si>
  <si>
    <t>6</t>
  </si>
  <si>
    <t>7</t>
  </si>
  <si>
    <t>III</t>
  </si>
  <si>
    <t>IV</t>
  </si>
  <si>
    <t>Stan funduszu na początek roku (FAKTYCZNY NA PW)</t>
  </si>
  <si>
    <t xml:space="preserve">Dofinansowanie kosztów szkolenia, o których mowa w art. 18 ustawy o języku migowym i innych środkach 
komunikowania się - (Dz.U Nr 209, poz 1243, z póżn. zm) - art. 47 ust 1 pkt. 4 lit. c </t>
  </si>
  <si>
    <t xml:space="preserve">  - odpis aktualizujący wartość należności z tytułu wpłat na PFRON, pożyczek, odsetek od pożyczek oraz innych należności</t>
  </si>
  <si>
    <t>Zrekompensowanie gminom dochodów utraconych z tytułu zastosowania ustawowych zwolnień dla prowadzacych
zakłady pracy chronionej lub zakłady aktywności zawodowej z podatku od nieruchomości, rolnego,leśnego i od 
czynności cywilnoprawnych - art. 47 ust. 2</t>
  </si>
  <si>
    <t>Realizacja działań wyrównujących różnice między regionami - art. 47 ust. 1 pkt 1  ustawy z dnia 27 sierpnia 1997 r. o rehabilitacji zawodowej i społecznej oraz zatrudnianiu osób niepełnosprawnych (Dz. U z 2011 r. Nr 127, poz. 721, z póżn. zm.)</t>
  </si>
  <si>
    <t>ŚRODKI PIENIĘŻNE KASA=MEMORIAŁ</t>
  </si>
  <si>
    <t>KASA</t>
  </si>
  <si>
    <t xml:space="preserve">            !!! DEPOZYTY ZMIEŃ</t>
  </si>
  <si>
    <t>sporzadził: …Dominik Żak, Główny Specjalista…</t>
  </si>
  <si>
    <t>nr telefonu …22 50 55 398…     adres e-mail …dzak@pfron.org.pl..</t>
  </si>
  <si>
    <t xml:space="preserve">               (imię i nazwisko, stanowisko słuzbowe)</t>
  </si>
  <si>
    <t xml:space="preserve">Stan funduszu na koniec 2015 roku powiększają wydatki inwestycyjne własne i zakupy inwestycyjne własne w kwocie </t>
  </si>
  <si>
    <t>Stan funduszu na koniec 2018 roku powiększają wydatki inwestycyjne własne i zakupy inwestycyjne własne w kwocie</t>
  </si>
  <si>
    <t xml:space="preserve">    - dofinansowanie do wynagrodzeń pracowników niepełnosprawnych - art. 46a ust. 1 pkt 1</t>
  </si>
  <si>
    <t xml:space="preserve">   - zrekompensowanie gminom dochodów utraconych z tytułu zastosowania ustawowych zwolnień dla prowadzacych zakłady pracy chronionej lub zakłady aktywności zawodowej z podatku od nieruchomości, rolnego,leśnego i od czynności cywilnoprawnych - art. 46a ust. 1 pkt 2</t>
  </si>
  <si>
    <t xml:space="preserve">    - dofinansowanie do wynagrodzeń pracowników niepełnosprawnych  - art. 46a ust. 1 pkt 1</t>
  </si>
  <si>
    <t xml:space="preserve">Środki pieniężne (z lokatami)                                                                                                </t>
  </si>
  <si>
    <t xml:space="preserve">                                           PROJEKT BUDŻETU PAŃSTWA NA 2016 r.</t>
  </si>
  <si>
    <t>zakup usług</t>
  </si>
  <si>
    <t>- zakup usług</t>
  </si>
  <si>
    <t>4700</t>
  </si>
  <si>
    <t>- szkolenia</t>
  </si>
  <si>
    <t>4950</t>
  </si>
  <si>
    <t>- różnice kursowe</t>
  </si>
  <si>
    <t>- opłaty z tytułu zakupu usług telekomunikacyjnych</t>
  </si>
  <si>
    <t>Część D</t>
  </si>
  <si>
    <t>Nazwa funkcji/zadania/podzadania/ działania</t>
  </si>
  <si>
    <t>Cel</t>
  </si>
  <si>
    <t>Miernik</t>
  </si>
  <si>
    <t>Nazwa</t>
  </si>
  <si>
    <t>Ogółem                 KASA</t>
  </si>
  <si>
    <t>stałe</t>
  </si>
  <si>
    <t>% kasowy</t>
  </si>
  <si>
    <t xml:space="preserve">realizacja zadań </t>
  </si>
  <si>
    <t>inwestycyjne</t>
  </si>
  <si>
    <t>razem zadania i inwestycyjne (kol.10+11)</t>
  </si>
  <si>
    <t>w tym inwestycje</t>
  </si>
  <si>
    <t>WYDATKI OGÓŁEM</t>
  </si>
  <si>
    <t>13.1.</t>
  </si>
  <si>
    <t>Pomoc i integracja społeczna</t>
  </si>
  <si>
    <t>Umożliwienie osobom i rodzinom przezwyciężenia trudnych sytuacji życiowych</t>
  </si>
  <si>
    <t>Stosunek liczby osób korzystających z pomocy niepieniężnej do ogólnej liczby osób korzystających z pomocy społecznej</t>
  </si>
  <si>
    <t>[-] Zmiany dotyczące sprawozdań statystycznych, umożliwiających obliczenie wartości miernika, zostały zgłoszone do GUS i zostaną wprowadzone w roku 2011</t>
  </si>
  <si>
    <t>Zmiany dotyczące sprawozdań statystycznych, umożliwiających obliczenie wartości miernika, zostały zgłoszone do GUS i zostaną wprowadzone w roku 2011</t>
  </si>
  <si>
    <t>13.1.1.</t>
  </si>
  <si>
    <t>Wspieranie osób zagrożonych wykluczeniem społecznym</t>
  </si>
  <si>
    <t>Wspieranie lokalnych inicjatyw w obszarze pomocy i integracji społecznej</t>
  </si>
  <si>
    <t>Liczba dobrych praktyk otrzymujących wsparcie finansowe</t>
  </si>
  <si>
    <t>[2009] 260</t>
  </si>
  <si>
    <t>260</t>
  </si>
  <si>
    <t>13.1.1.1.</t>
  </si>
  <si>
    <t>Przeciwdziałanie bezdomności</t>
  </si>
  <si>
    <t>13.1.1.2.</t>
  </si>
  <si>
    <t>Wspieranie osób z zaburzeniami psychicznymi</t>
  </si>
  <si>
    <t>13.1.1.3.</t>
  </si>
  <si>
    <t>Wspieranie alternatywnych, nowatorskich form zatrudnienia</t>
  </si>
  <si>
    <t>13.1.1.4.</t>
  </si>
  <si>
    <t>Aktywizacja poprzez prace społecznie użyteczne i roboty publiczne</t>
  </si>
  <si>
    <t>13.1.1.5.</t>
  </si>
  <si>
    <t>Integracja społeczna dzieci i młodzieży</t>
  </si>
  <si>
    <t>13.1.1.6.</t>
  </si>
  <si>
    <t>Dofinansowanie realizacji programu wieloletniego "Pomoc państwa w zakresie dożywiania"</t>
  </si>
  <si>
    <t>13.1.2.</t>
  </si>
  <si>
    <t>Tworzenie, wdrażanie oraz realizacja przepisów o pomocy społecznej</t>
  </si>
  <si>
    <t>Zapewnienie dobrej jakości usług oraz usprawnianie działalności podmiotów realizujących przepisy o pomocy społecznej</t>
  </si>
  <si>
    <t xml:space="preserve">Odsetek instytucji pomocy społecznej, które osiągnęły wymagane standardy </t>
  </si>
  <si>
    <t>[2009] 12%</t>
  </si>
  <si>
    <t>15%</t>
  </si>
  <si>
    <t>13.1.2.1.</t>
  </si>
  <si>
    <t>Tworzenie i opiniowanie projektów nowych rozwiązań w obszarze pomocy społecznej w zakresie wpływu i zgodności z systemem pomocy społecznej w Polsce</t>
  </si>
  <si>
    <t>13.1.2.2.</t>
  </si>
  <si>
    <t>Udział w procedurze nadzoru i kontroli w zakresie obowiązujących w systemie pomocy społecznej standardów oraz prawidłowej realizacji zadań z zakresu pomocy społecznej</t>
  </si>
  <si>
    <t>13.1.2.3.</t>
  </si>
  <si>
    <t>Projektowanie rozstrzygnięć w II instancji w zakresie wydawania zezwoleń na prowadzenie określonych w Ustawie o pomocy społecznej jednostek organizacyjnych pomocy społecznej i placówek</t>
  </si>
  <si>
    <t>13.1.2.4.</t>
  </si>
  <si>
    <t>Szkolenia w ramach Krajowego Programu Zwalczania i Zapobiegania Handlowi Ludźmi</t>
  </si>
  <si>
    <t>13.1.2.5.</t>
  </si>
  <si>
    <t>Zobowiązania wynikające z umów o charakterze międzynarodowym, między innymi składka Eurosocial</t>
  </si>
  <si>
    <t>13.1.3.</t>
  </si>
  <si>
    <t>Zapewnienie jakości kształcenia i doskonalenia zawodowego służb społecznych</t>
  </si>
  <si>
    <t>Podnoszenie kompetencji służb społecznych</t>
  </si>
  <si>
    <t>Udział liczby pracowników socjalnych, którzy zdobyli I i II stopień specjalizacji w ogólnej liczbie pracowników socjalnych</t>
  </si>
  <si>
    <t>[2009] 8%</t>
  </si>
  <si>
    <t>8%</t>
  </si>
  <si>
    <t>13.1.3.1.</t>
  </si>
  <si>
    <t>Działalność Centralnej Komisji Egzaminacyjnej</t>
  </si>
  <si>
    <t>13.1.3.2.</t>
  </si>
  <si>
    <t>Przyznawanie nagród specjalnych przez Ministra do spraw zabezpieczenia społecznego za wybitne osiągnięcia w obszarze pomocy społecznej wraz z organizacją uroczystości z tym związanych, w tym nagrody dla pracowników socjalnych</t>
  </si>
  <si>
    <t>13.1.3.3.</t>
  </si>
  <si>
    <t>Działalność Rady Redakcyjnej "Biblioteka pracownika socjalnego"</t>
  </si>
  <si>
    <t>13.1.4.</t>
  </si>
  <si>
    <t>Działalność badawcza, doradcza i informacyjna</t>
  </si>
  <si>
    <t>Poszerzenie wiedzy z zakresu pomocy społecznej</t>
  </si>
  <si>
    <t>Udział kwoty przeznaczonej na działalność badawczą, doradczą i informacyjną w stosunku do ogólnej kwoty przeznaczonej na pomoc i integrację społeczną</t>
  </si>
  <si>
    <t>[2009] 2,5%</t>
  </si>
  <si>
    <t>2,5%</t>
  </si>
  <si>
    <t>13.1.4.1.</t>
  </si>
  <si>
    <t>Badania z obszaru pomocy społecznej, w tym obliczanie minimum egzystencji, minimum socjalnego i progu interwencji socjalnej</t>
  </si>
  <si>
    <t>13.1.4.2.</t>
  </si>
  <si>
    <t>Działalność Rady Pomocy Społecznej</t>
  </si>
  <si>
    <t>13.1.4.3.</t>
  </si>
  <si>
    <t>Organizacja kampanii społecznych, w tym kampanii na rzecz przeciwdziałania przemocy w rodzinie</t>
  </si>
  <si>
    <t>13.1.4.4.</t>
  </si>
  <si>
    <t>Spotkania z kadrą pomocy społecznej, w tym podróże krajowe</t>
  </si>
  <si>
    <t>Objęcie całej populacji osób niepełnosprawnych różnymi formami rehabilitacji adekwatnymi do profilu niepełnosprawności</t>
  </si>
  <si>
    <t xml:space="preserve">Liczba osób niepełnosprawnych,objętych wsparciem w zakresie rehabilitacji </t>
  </si>
  <si>
    <t>Koordynacja i wspieranie rehabilitacji społecznej, realizowanej przez JST</t>
  </si>
  <si>
    <t>objęcie wsparciem pośrednim osób niepełnosprawnych w zakresie rehabilitacji społecznej realizowanych zadań przez JST</t>
  </si>
  <si>
    <t>Liczba osób niepełnosprawnych objętych wsparciem pośrednim w zakresie zadań rehabilitacji społecznej realizowanych przez JST</t>
  </si>
  <si>
    <t>samorządy wojewódzkie na realizację zadań</t>
  </si>
  <si>
    <t>samorządy wojewódzkie na pokrycie kosztów obsługi realizowanych zadań</t>
  </si>
  <si>
    <t>samorządy powiatowe na realizację zadań</t>
  </si>
  <si>
    <t>samorządy powiatowe na pokrycie kosztów obsługi realizowanych zadań</t>
  </si>
  <si>
    <t xml:space="preserve">Wspieranie osób niepełnosprawnych w życiu społecznym i zawodowym </t>
  </si>
  <si>
    <t>Objęcie wsparciem programami osób niepełnosprawnych w rehabilitacji społecznej i zawodowej przez PFRON</t>
  </si>
  <si>
    <t>Liczba osób niepełnosprawnych objętych wsparciem dla poprawy w życiu społecznym i zawodowym</t>
  </si>
  <si>
    <t>Program Wyrównywania Różnic Między Regionami art. 47 ust. 1 pkt 1</t>
  </si>
  <si>
    <t xml:space="preserve">Liczba osób niepełnosprawnych objętych wsparciem dla poprawy życia społecznego i zawodowego </t>
  </si>
  <si>
    <t>refundcja kosztów wydawania certyfikatów przez podmioty uprawnione do szkolenia psów asystujących 
art. 20b</t>
  </si>
  <si>
    <t>dofinansowanie kosztów szkoleń, o których mowa w art. 18 ustawy o języku migowym i innych śrokdach komunikacji</t>
  </si>
  <si>
    <t>usuwanie skutków powodzi</t>
  </si>
  <si>
    <t>Programy zatwierdzone przez Radę Nadzorczą, w tym:</t>
  </si>
  <si>
    <t>liczba osób niepełnospranych uczestniczących w programach realizowanych przez PFRON</t>
  </si>
  <si>
    <t xml:space="preserve">Pitagoras </t>
  </si>
  <si>
    <t>Program Wsparcia Inicjatyw na rzecz środowiska niepełnosprawnych</t>
  </si>
  <si>
    <t>Uczeń na Wsi</t>
  </si>
  <si>
    <t>Wsparcie Ośrodka Szkolno-Wychowawczego dla Dzieci Niewidomych
w Laskach</t>
  </si>
  <si>
    <t>Powódź 2010 -pomoc ososbom niepełnosprawnym poszkodowanym w wyniku skutków powodzi mającej miejsce na terenie Polski</t>
  </si>
  <si>
    <t xml:space="preserve">program Wsparcia Inicjatyw </t>
  </si>
  <si>
    <t>Osoby Niepełnosprawne w Służbie Publicznej</t>
  </si>
  <si>
    <t>13.3.</t>
  </si>
  <si>
    <t>Ubezpieczenia społeczne</t>
  </si>
  <si>
    <t>Zapewnianie środków dla osób uprawnionych do korzystania ze świadczeń z systemu ubezpieczeń społecznych</t>
  </si>
  <si>
    <t>Liczba osób obiętych ubezpieczeniem emerytalnym i rentowym w stosunku do liczby osób w wieku produkcyjnym</t>
  </si>
  <si>
    <t>13.3.2.</t>
  </si>
  <si>
    <t>Nadzór nad zgodnością działań Zakładu Ubezpieczeń Społecznych z obowiązującymi przepisami prawa</t>
  </si>
  <si>
    <t>Zapewnianie sprawnego nadzoru</t>
  </si>
  <si>
    <t>Liczba pracowników Zakładu Ubezpieczeń Społecznych w relacji do liczby klientów Zakładu</t>
  </si>
  <si>
    <t>13.3.2.1.</t>
  </si>
  <si>
    <t>Wystąpienia i bieżące konsultacje z ZUS w zakresie przepisów o ubezpieczeniach społecznych</t>
  </si>
  <si>
    <t>13.3.2.2.</t>
  </si>
  <si>
    <t>Działania związane z realizacją planów finansowych ZUS i funduszy celowych</t>
  </si>
  <si>
    <t>13.3.8.</t>
  </si>
  <si>
    <t>Kształtowanie systemu repartycyjnego</t>
  </si>
  <si>
    <t>Udoskonalenie funkcjonowania systemu repartycyjnego</t>
  </si>
  <si>
    <t>Kwota wydatków na świadczenia w relacji do PKB</t>
  </si>
  <si>
    <t>13.3.8.1.</t>
  </si>
  <si>
    <t>Dostosowywanie regulacji emerytalnych do stawianych wymagań społeczno-ekonomicznych</t>
  </si>
  <si>
    <t>13.3.8.2.</t>
  </si>
  <si>
    <t>Dostosowywanie regulacji rentowych do stawianych wymagań społeczno-ekonomicznych</t>
  </si>
  <si>
    <t>13.3.8.3.</t>
  </si>
  <si>
    <t>Dostosowywanie regulacji w zakresie ubezpieczenia wypadkowego do stawianych wymagań społeczno-ekonomicznych</t>
  </si>
  <si>
    <t>13.3.8.4.</t>
  </si>
  <si>
    <t>Dostosowywanie regulacji w zakresie ubezpieczenia chorobowego do stawianych wymagań społeczno-ekonomicznych</t>
  </si>
  <si>
    <t>13.3.13.</t>
  </si>
  <si>
    <t>Wspieranie działań Otwartych Funduszy Emerytalnych</t>
  </si>
  <si>
    <t>Umacnianie kapitałowej części ubezpieczeń społecznych</t>
  </si>
  <si>
    <t>Wartość aktywów OFE (netto) na 1 członka OFE</t>
  </si>
  <si>
    <t>13.3.13.1.</t>
  </si>
  <si>
    <t>Kształtowanie systemu OFE</t>
  </si>
  <si>
    <t>13.3.13.2.</t>
  </si>
  <si>
    <t>Zarządzanie bezpieczeństwem środków gromadzonych w OFE</t>
  </si>
  <si>
    <t>13.3.14.</t>
  </si>
  <si>
    <t>Wspieranie Pracowniczych Programów Emerytalnych i Indywidualnych Kont Emerytalnych</t>
  </si>
  <si>
    <t>Zwiększenie dodatkowego dobrowolnego zasobu oszczędności emerytalnych</t>
  </si>
  <si>
    <t>Liczba osób obiętych PPE i oszczędzających na IKE</t>
  </si>
  <si>
    <t>13.3.14.1.</t>
  </si>
  <si>
    <t>Ochrona interesów uczestników Pracowniczych Programów Emerytalnych</t>
  </si>
  <si>
    <t>13.3.14.2.</t>
  </si>
  <si>
    <t>Ochrona interesów uczestników Indywidualnych Kont Emerytalnych</t>
  </si>
  <si>
    <t>13.3.15.</t>
  </si>
  <si>
    <t>Koordynacja systemów zabezpieczenia społecznego</t>
  </si>
  <si>
    <t>Zapewnienie ochrony w dziedzinie zabezpieczenia społecznego osobom pracującym i członkom ich rodzin, migrującym pomiędzy państwami</t>
  </si>
  <si>
    <t>Liczba państw, których systemy zabezpieczenia społecznego zostały skoordynowane z polskim systemem zabezpieczenia społecznego przepisami międzynarodowymi, w tym w danym roku</t>
  </si>
  <si>
    <t>13.3.15.1.</t>
  </si>
  <si>
    <t>Unijna koordynacja systemów zabezpieczenia społecznego i nadzorowanie jej realizacji przez instytucje polskie</t>
  </si>
  <si>
    <t>13.3.15.2.</t>
  </si>
  <si>
    <t>Dwustronna koordynacja systemów zabezpieczenia społecznego i nadzorowanie jej realizacji przez instytucje polskie</t>
  </si>
  <si>
    <t>13.7.</t>
  </si>
  <si>
    <t>Informatyzacja działalności i budowa społeczeństwa informacyjnego</t>
  </si>
  <si>
    <t>Zwiększanie odsetka jednostek używających homologowanego oprogramowania</t>
  </si>
  <si>
    <t>Stosunek liczby jednostek pracujących z użyciem homologowanego oprogramowania do liczby wszystkich jednostek</t>
  </si>
  <si>
    <t>13.7.1.</t>
  </si>
  <si>
    <t>Utrzymanie systemów informatycznych</t>
  </si>
  <si>
    <t>Zwiększanie odsetka jednostek, w których zapewniono integrację wewnątrz obszaru zabezpieczenia społecznego</t>
  </si>
  <si>
    <t>Stosunek liczby jednostek zintegrowanych wewnątrz obszaru zabezpieczenia społecznego oraz z systemami zewnętrznymi do liczby wszystkich jednostek</t>
  </si>
  <si>
    <t>13.7.1.1.</t>
  </si>
  <si>
    <t>Utrzymanie i rozwój infrastruktury informatycznej z obszaru zabezpieczenia społecznego</t>
  </si>
  <si>
    <t>13.7.1.2.</t>
  </si>
  <si>
    <t>Wytworzenie, utrzymanie i rozwój systemów informatycznych z obszaru zabezpieczenia społecznego</t>
  </si>
  <si>
    <t>13.1.3.4.</t>
  </si>
  <si>
    <t>Wspieranie organizacji pozarzadowych, realizujących zadania na rzecz osób niepełnosprawnych oraz tworzenie płaszczyzny współpracy</t>
  </si>
  <si>
    <t xml:space="preserve">Objęcie wsparciem procesu aktywizacji osób niepełnosprawnych realizowanego przez NGO's </t>
  </si>
  <si>
    <t xml:space="preserve">Liczba zrealizowanych umów przez NGO's z zakresu rehabilitacji osób niepełnosprawnych </t>
  </si>
  <si>
    <t>zadania zlecane
art. 36</t>
  </si>
  <si>
    <t>Program Wsparcia Miedzynarodowych Imprez Sportowych dla Osób Niepełnosprawnych organizowanych na terenie Polski</t>
  </si>
  <si>
    <t>14.1.</t>
  </si>
  <si>
    <t>Wspieranie zatrudnienia i przeciwdziałanie bezrobociu</t>
  </si>
  <si>
    <t>14.1.5.</t>
  </si>
  <si>
    <t>Aktywizacja zawodowa osób niepełnosprawnych</t>
  </si>
  <si>
    <t>Zwiększenie udziału osób niepełnosprawnych aktywnych zawodowo</t>
  </si>
  <si>
    <t>Liczba osób niepełnosprawnych objętych wsparciem w zakresie reahabilitacji zawodowej</t>
  </si>
  <si>
    <t>14.1.5.1.</t>
  </si>
  <si>
    <t>Utrzymanie poziomu zatrudnienia osób niepełnosprawnych wspartych działaniami PFRON</t>
  </si>
  <si>
    <t xml:space="preserve">Liczba osób niepełnosprawnych objętych wsparciem    </t>
  </si>
  <si>
    <t>Dofinansowanie do wynagrodzeń pracowników niepelnosprawnych 
art. 26 a</t>
  </si>
  <si>
    <t>realizacja programów wspieranych ze środków pomocowych UE 
art. 47 ust. 1 pkt 2</t>
  </si>
  <si>
    <t>dofinansowanie do rekompensat dla gmin 
art. 47 ust. 2</t>
  </si>
  <si>
    <t>dofinansowanie oprocentowania kredytów bankowych 
art. 32 ust. 1 pkt 1</t>
  </si>
  <si>
    <t>zwrot kosztó budowy i rozbudowy obiektów i pomieszczeń zakładu, transportowych i administracyjnych 
art. 32 ust. 1 pkt 2</t>
  </si>
  <si>
    <t>zwrot dotacji wykorzystanych niezgodnie z przeznaczeniem lub pobranych w nadmiernej wysokości</t>
  </si>
  <si>
    <t>14.1.5.2.</t>
  </si>
  <si>
    <t xml:space="preserve">Objęcie wsparciem osób niepełnosprawnych prowadzących własną działalność gospodarczą oraz niepełnosprawnych rolników </t>
  </si>
  <si>
    <t>Refundacja  składek na ubezpieczenia społeczne 
art. 25 a</t>
  </si>
  <si>
    <t>14.1.5.3.</t>
  </si>
  <si>
    <t>objęcie wsparciem pośrednim osób niepełnosprawnych w zakresie rehabilitacji zawodoewj realizowanych zadań przez JST</t>
  </si>
  <si>
    <t>Liczba osób niepełnosprawnych objętych wsparciem pośrednim w zakresie zadań rehabilitacji zawodowej realizowanych przez JST</t>
  </si>
  <si>
    <t>Sprawy obywatelskie</t>
  </si>
  <si>
    <t>16.8.</t>
  </si>
  <si>
    <t>Budowa społeczeństwa obywatelskiego</t>
  </si>
  <si>
    <t xml:space="preserve">Zwiększenie roli dialogu i partnerstwa społecznego w rozwiązywaniu problemów społeczno-gospodarczych </t>
  </si>
  <si>
    <t>Liczba podmiotów dialogu i partnerstwa społecznego, z którymi utrzymywana jest współpraca</t>
  </si>
  <si>
    <t>[2009] 269</t>
  </si>
  <si>
    <t>270</t>
  </si>
  <si>
    <t>Zwiększanie aktywności społecznej w funkcjonowaniu państwa w zakresie dialogu obywatelskiego</t>
  </si>
  <si>
    <t>Odsetek podatników przekazujących 1% podatku na rzecz organizacji pożytku publicznego</t>
  </si>
  <si>
    <t>[2008] 28,3%</t>
  </si>
  <si>
    <t>35,5%</t>
  </si>
  <si>
    <t>16.8.1.</t>
  </si>
  <si>
    <t>Tworzenie warunków dla rozwoju podmiotów prowadzących działalność pożytku publicznego, współpracy tych podmiotów z organami administracji publicznej oraz dialogu obywatelskiego</t>
  </si>
  <si>
    <t>Zwiększanie udziału organizacji pozarządowych i innych podmiotów prowadzących działalność pożytku publicznego w realizacji zadań publicznych</t>
  </si>
  <si>
    <t>Procent środków rocznie przekazywanych stowarzyszeniom i fundacjom z budżetu jednostek samorządu terytorialnego</t>
  </si>
  <si>
    <t>[2008] 0,70%</t>
  </si>
  <si>
    <t>0,81%</t>
  </si>
  <si>
    <t>16.8.1.1.</t>
  </si>
  <si>
    <t>Legislacja w zakresie działalności pożytku publicznego i wolontariatu</t>
  </si>
  <si>
    <t>16.8.1.2.</t>
  </si>
  <si>
    <t>Wdrażanie Ustawy o działalności pożytku publicznego i o wolontariacie</t>
  </si>
  <si>
    <t>16.8.1.3.</t>
  </si>
  <si>
    <t>Realizacja projektów systemowych w zakresie działalności pożytku publicznego</t>
  </si>
  <si>
    <t>16.8.1.4.</t>
  </si>
  <si>
    <t>Merytoryczna i organizacyjna obsługa Rady Działalności Pożytku Publicznego</t>
  </si>
  <si>
    <t>16.8.1.5.</t>
  </si>
  <si>
    <t>Prowadzenie bazy sprawozdań finansowych organizacji pożytku publicznego</t>
  </si>
  <si>
    <t>16.8.1.6.</t>
  </si>
  <si>
    <t>Prowadzenie serwisu internetowego poświęconego problematyce III sektora www.pozytek.gov.pl</t>
  </si>
  <si>
    <t>16.8.1.7.</t>
  </si>
  <si>
    <t>Wspieranie rozwoju wolontariatu</t>
  </si>
  <si>
    <t>16.8.2.</t>
  </si>
  <si>
    <t>Wspieranie społeczeństwa obywatelskiego oraz instytucji gospodarki społecznej</t>
  </si>
  <si>
    <t>Tworzenie kompleksowych warunków dla rozwoju inicjatyw obywatelskich</t>
  </si>
  <si>
    <t>Liczba złożonych wniosków w ramach PO FIO</t>
  </si>
  <si>
    <t>[2009] 3 087</t>
  </si>
  <si>
    <t>3 900</t>
  </si>
  <si>
    <t>16.8.2.1.</t>
  </si>
  <si>
    <t>Realizacja Programu Operacyjnego Fundusz Inicjatyw Obywatelskich 2009-2013</t>
  </si>
  <si>
    <t>16.8.2.2.</t>
  </si>
  <si>
    <t>Udzielanie wyjaśnień, interpretacji i opinii w zakresie gospodarki społecznej, w szczególności dotyczących spółdzielni socjalnych</t>
  </si>
  <si>
    <t>16.8.2.3.</t>
  </si>
  <si>
    <t>Opracowywanie projektów założeń oraz projektów aktów normatywnych i innych dokumentów w zakresie gospodarki społecznej, w szczególności dotyczących spółdzielni socjalnych</t>
  </si>
  <si>
    <t>16.8.3.</t>
  </si>
  <si>
    <t>Nadzór i kontrola nad organizacjami pożytku publicznego oraz fundacjami, dla których ministrem właściwym jest Minister Pracy i Polityki Społecznej</t>
  </si>
  <si>
    <t>Zapewnianie sprawnego i zgodnego z prawem funkcjonowania organizacji pożytku publicznego i fundacji</t>
  </si>
  <si>
    <t>Liczba organizacji pożytku publicznego i fundacji, wobec których Minister Pracy i Polityki Społecznej zastosował środki nadzorcze oraz przeprowadzonych postępowań kontrolnych</t>
  </si>
  <si>
    <t>[2008] 3 575</t>
  </si>
  <si>
    <t>6 275</t>
  </si>
  <si>
    <t>16.8.3.1.</t>
  </si>
  <si>
    <t>Planowanie, kontrola i monitorowanie stanu realizacji wniosków pokontrolnych</t>
  </si>
  <si>
    <t>16.8.3.2.</t>
  </si>
  <si>
    <t>Działania nadzorcze, w tym stosowanie środków nadzoru</t>
  </si>
  <si>
    <t>Planowanie strategiczne oraz obsługa administracyjna i techniczna</t>
  </si>
  <si>
    <t>22.1.</t>
  </si>
  <si>
    <t>Koordynacja merytoryczna działalności, planowania strategicznego i operacyjnego</t>
  </si>
  <si>
    <t>Zapewnianie merytorycznej obsługi organu administracji rządowej/kierownika jednostki  na rzecz utrzymania zgodności prowadzonej działalności z celami polityki rządu</t>
  </si>
  <si>
    <t>Wartość środków finansowych przeznaczonych na realizację zadania</t>
  </si>
  <si>
    <t>[-] -</t>
  </si>
  <si>
    <t>-</t>
  </si>
  <si>
    <t>22.1.1.</t>
  </si>
  <si>
    <t>Współpraca międzynarodowa, sporządzanie badań i analiz, wspomaganie organizacyjne Kierownictwa Urzędu, polityka informacyjna, działania z zakresu obronności</t>
  </si>
  <si>
    <t>Zapewnienie obsługi merytorycznej działalności Urzędu i koordynacja działań</t>
  </si>
  <si>
    <t>Wartość środków finansowych przeznaczonych na realizację podzadania</t>
  </si>
  <si>
    <t>22.1.1.1.</t>
  </si>
  <si>
    <t>Współpraca międzynarodowa</t>
  </si>
  <si>
    <t>22.1.1.2.</t>
  </si>
  <si>
    <t>Sporządzanie analiz, badań i prognoz</t>
  </si>
  <si>
    <t>22.1.1.3.</t>
  </si>
  <si>
    <t>Wspomaganie organizacyjne Ministra, sekretarza stanu, podsekretarzy stanu i szefa Gabinetu Politycznego Ministra, kontrola skarg i wniosków wpływających do Urzędu oraz wykonywanie zadań z zakresu obronności, cywilnego zarządzania kryzysowego i zapewnianie</t>
  </si>
  <si>
    <t>22.1.1.4.</t>
  </si>
  <si>
    <t>Prowadzenie polityki informacyjnej</t>
  </si>
  <si>
    <t>22.2.</t>
  </si>
  <si>
    <t>Obsługa administracyjna</t>
  </si>
  <si>
    <t>Zapewnianie sprawnego funkcjonowania Urzędu i sprawnej obsługi pracowników</t>
  </si>
  <si>
    <t>22.2.1.</t>
  </si>
  <si>
    <t>Prowadzenie księgowości, obsługa prawna, realizacja zadań kontrolnych i audytu, realizacja zadań związanych z zapewnieniem ciągłości pracy Urzędu</t>
  </si>
  <si>
    <t>Zapewnianie właściwego funkcjonowania Urzędu od strony administracyjnej</t>
  </si>
  <si>
    <t>22.2.1.1.</t>
  </si>
  <si>
    <t>Prowadzenie spraw z zakresu finansów publicznych i rachunkowości, konstruowanie i realizacja budżetu resortu, planu finansowego Funduszu Pracy i obsługa finansowa środków pochodzących z funduszy strukturalnych</t>
  </si>
  <si>
    <t>22.2.1.2.</t>
  </si>
  <si>
    <t>Prawidłowe przygotowywanie projektów aktów normatywnych i materiałów na posiedzenia RM i stałego komitetu RM, bezpośrednia obsługa Kierownictwa Urzędu w zakresie współpracy z Parlamentem, monitorowanie prac MPiPS w zakresie dostosowania polskiego prawa do</t>
  </si>
  <si>
    <t>22.2.1.3.</t>
  </si>
  <si>
    <t>Realizacja zadań kontrolnych zleconych przez Ministra oraz dyrektora generalnego</t>
  </si>
  <si>
    <t>22.2.1.4.</t>
  </si>
  <si>
    <t>Niezależne badanie systemów zarządzania i kontroli w Ministerstwie, wykonywanie czynności doradczych mających na celu usprawnienie funkcjonowania Ministerstwa</t>
  </si>
  <si>
    <t>22.2.1.5.</t>
  </si>
  <si>
    <t>Prowadzenie spraw związanych z realizacją zadań dyrektora generalnego w zakresie zapewnienia funkcjonowania i ciągłości pracy Ministerstwa, organizacji pracy, czynności z zakresu prawa pracy wobec pracowników Urzędu, prowadzenie spraw związanych z bezpiec</t>
  </si>
  <si>
    <t>22.2.1.6.</t>
  </si>
  <si>
    <t>Działalność Głównej Biblioteki Pracy i Zabezpieczenia Społecznego</t>
  </si>
  <si>
    <t>22.3.</t>
  </si>
  <si>
    <t>Obsługa techniczna</t>
  </si>
  <si>
    <t>Zapewnianie warunków technicznych niezbędnych do prawidłowego i niezakłóconego funkcjonowania Urzędu</t>
  </si>
  <si>
    <t>22.3.1.</t>
  </si>
  <si>
    <t>Utrzymanie infrastruktury technicznej Urzędu</t>
  </si>
  <si>
    <t>Zapewnienie właściwych narzędzi i warunków pracy dla pracowników Urzędu</t>
  </si>
  <si>
    <t>22.3.1.1.</t>
  </si>
  <si>
    <t>Prowadzenie Zakładu Wydawniczo -Poligraficznego MPiPS</t>
  </si>
  <si>
    <t>22.3.1.2.</t>
  </si>
  <si>
    <t>Prowadzenie spraw związanych z zamówieniami publicznymi, gospodarka lokalową, gospodarowanie majątkiem, zapewnianie właściwych narzędzi i warunków pracy dla pracowników Urzędu</t>
  </si>
  <si>
    <t>22.3.2.</t>
  </si>
  <si>
    <t>Utrzymanie systemów informatycznych MPiPS (centrali)</t>
  </si>
  <si>
    <t>Prawidłowe i niezakłócone działanie systemu informatycznego MPiPS</t>
  </si>
  <si>
    <t xml:space="preserve">Ocena jakości obsługi technicznej przez komórki merytoryczne MPiPS </t>
  </si>
  <si>
    <t>[-] Dysponent nie prowadził pomiaru</t>
  </si>
  <si>
    <t>22.3.2.1.</t>
  </si>
  <si>
    <t>22.3.2.2.</t>
  </si>
  <si>
    <t>sporządził .....................................................................</t>
  </si>
  <si>
    <t xml:space="preserve">                    (imię i nazwisko, stanowisko służbowe)</t>
  </si>
  <si>
    <t xml:space="preserve">nr telefonu                 adres e-mail </t>
  </si>
  <si>
    <t>data                                 podpis .........................</t>
  </si>
  <si>
    <t>2016 r.</t>
  </si>
  <si>
    <t>2017 r.</t>
  </si>
  <si>
    <t>2018 r.</t>
  </si>
  <si>
    <t>Część D  Plan finansowy w układzie zadaniowym</t>
  </si>
  <si>
    <t>Kod klasyfikacji zadaniowej</t>
  </si>
  <si>
    <t>Wydatki według źródeł finansowania / Koszty</t>
  </si>
  <si>
    <t>Wartość bazowa</t>
  </si>
  <si>
    <t>Docelowa</t>
  </si>
  <si>
    <t>Ogółem
(9+13+15+16)</t>
  </si>
  <si>
    <t>Środki otrzymane od innych jednostek SFP o których mowa w art. 9 pkt 5-7 i 14 uofp</t>
  </si>
  <si>
    <t>Budżet Środków Europejskich</t>
  </si>
  <si>
    <t xml:space="preserve">Pozostałe środki </t>
  </si>
  <si>
    <t>Kwota dotacji</t>
  </si>
  <si>
    <t>Część budżetowa</t>
  </si>
  <si>
    <t>Dział klasyfikacji budżetowej</t>
  </si>
  <si>
    <t>Rozdział klasyfikacji budżetowej</t>
  </si>
  <si>
    <t>Kwota przekazanych środków</t>
  </si>
  <si>
    <t>Jednostka przekazująca</t>
  </si>
  <si>
    <t>13.1 3</t>
  </si>
  <si>
    <t>13.1.3.1</t>
  </si>
  <si>
    <t>13.1.3.2</t>
  </si>
  <si>
    <t>13.1.3.4</t>
  </si>
  <si>
    <t>14.1</t>
  </si>
  <si>
    <t>14.1.5</t>
  </si>
  <si>
    <t>14.1.5.1</t>
  </si>
  <si>
    <t>14.1.5.2</t>
  </si>
  <si>
    <t>Liczba osób niepełnosprawnych prowadzących działalność gospodarczą/rolniczą, objętych wsparciem w liczbie osób niepełnosprawnych prowadzących działalność gospodarczą/rolniczą, objętych wsparciem w poprzednim okresie sprawozdawczym</t>
  </si>
  <si>
    <t>14.1.5.3</t>
  </si>
  <si>
    <t xml:space="preserve">          (imię i nazwisko, stanowisko służbowe)</t>
  </si>
  <si>
    <t>data .........................              podpis .........................</t>
  </si>
  <si>
    <t>44</t>
  </si>
  <si>
    <t>Program podnoszenia świadomości społecznej językiem filmowym - Głęboka Woda III</t>
  </si>
  <si>
    <t>- opłaty z tytułu zakupu usług telekomunikacyjnych (od 01.01.2015)</t>
  </si>
  <si>
    <t>6110</t>
  </si>
  <si>
    <t>Program Wsparcia Centrów Sportu Niepełnosprawnych</t>
  </si>
  <si>
    <t>OION</t>
  </si>
  <si>
    <t>=B261</t>
  </si>
  <si>
    <t>różnice</t>
  </si>
  <si>
    <t>Plan
 po zmianach
2015</t>
  </si>
  <si>
    <t>Ustawa</t>
  </si>
  <si>
    <t>Przewidywane</t>
  </si>
  <si>
    <t>Projekt</t>
  </si>
  <si>
    <t>budżetowa</t>
  </si>
  <si>
    <t>wykonanie</t>
  </si>
  <si>
    <t>planu</t>
  </si>
  <si>
    <t>na 2015 r.</t>
  </si>
  <si>
    <t>w 2015 r.</t>
  </si>
  <si>
    <t>na 2016 r.</t>
  </si>
  <si>
    <t>na 2017 r.</t>
  </si>
  <si>
    <t>na 2018 r.</t>
  </si>
  <si>
    <t>na 2019 r.</t>
  </si>
  <si>
    <t>…………………..</t>
  </si>
  <si>
    <t>……………………</t>
  </si>
  <si>
    <t>PRZELEWY REDYSTRYBUCYJNE</t>
  </si>
  <si>
    <t>DOTACJE</t>
  </si>
  <si>
    <t xml:space="preserve">Paragraf </t>
  </si>
  <si>
    <t>z tego dla:</t>
  </si>
  <si>
    <t>na realizację zadań bieżącyh, z tego dla:</t>
  </si>
  <si>
    <t>z tego od:</t>
  </si>
  <si>
    <t>ŚRODKI OTRZYMANE Z UNII EUROPEJSKIEJ</t>
  </si>
  <si>
    <t>- jednostek samorządu terytorialnego</t>
  </si>
  <si>
    <t>Część H Dane statystyczne</t>
  </si>
  <si>
    <t>Załącznik nr 34</t>
  </si>
  <si>
    <t>4019</t>
  </si>
  <si>
    <t>4119</t>
  </si>
  <si>
    <t>4129</t>
  </si>
  <si>
    <t>4309</t>
  </si>
  <si>
    <t>4010-4019</t>
  </si>
  <si>
    <t>4110-4119</t>
  </si>
  <si>
    <t>- pozostałe usługi obce ue</t>
  </si>
  <si>
    <t>6120-6129</t>
  </si>
  <si>
    <t>- pozostałe usługi obce eu</t>
  </si>
  <si>
    <t>Stan funduszu na koniec 2019 roku powiększają wydatki inwestycyjne własne i zakupy inwestycyjne własne w kwocie</t>
  </si>
  <si>
    <t>4120-4129</t>
  </si>
  <si>
    <t>PROJEKT</t>
  </si>
  <si>
    <t>4110-4019</t>
  </si>
  <si>
    <t>6110-6120; 6129</t>
  </si>
  <si>
    <t>Wersja I - UE w kosztach
wynagr. 10 mln</t>
  </si>
  <si>
    <t>inwestycyjne, z tego dla:</t>
  </si>
  <si>
    <t>jednostek sektora finansów publicznych</t>
  </si>
  <si>
    <t>jednostek niezaliczanych do sektora finansów publicznych</t>
  </si>
  <si>
    <t>%</t>
  </si>
  <si>
    <t>2440-2449</t>
  </si>
  <si>
    <t>jednostek sektora finansów publicznych, z tego:</t>
  </si>
  <si>
    <t>1.1.3</t>
  </si>
  <si>
    <t>1.1.4</t>
  </si>
  <si>
    <t>2.1.1</t>
  </si>
  <si>
    <t>2.1.2</t>
  </si>
  <si>
    <t>2.1.3</t>
  </si>
  <si>
    <t>2.1.4</t>
  </si>
  <si>
    <t>- organy administracji rządowej</t>
  </si>
  <si>
    <t xml:space="preserve">- jednostki samorządu terytorialnego </t>
  </si>
  <si>
    <t>- uczelnie publiczne</t>
  </si>
  <si>
    <t>- państwowe fundusze celowe (Państwowy Fundusz Rehabilitacji Osób Niepełnosprawnych)</t>
  </si>
  <si>
    <t>4000</t>
  </si>
  <si>
    <t>2919</t>
  </si>
  <si>
    <t>13.5.3</t>
  </si>
  <si>
    <t>13.5.4</t>
  </si>
  <si>
    <t>Zmiany</t>
  </si>
  <si>
    <t>§ 244</t>
  </si>
  <si>
    <t>§ 245</t>
  </si>
  <si>
    <t>Transfery
§ 302, 
§ 303</t>
  </si>
  <si>
    <t>§ 626</t>
  </si>
  <si>
    <t>§ 627</t>
  </si>
  <si>
    <t>§ 296</t>
  </si>
  <si>
    <t>RAZEM</t>
  </si>
  <si>
    <t>Ogółem  MEMORIAŁ (kol.9+12)</t>
  </si>
  <si>
    <t>Plan - zadania ustawowe i programy zatwierdzone przez RN</t>
  </si>
  <si>
    <t>zmiany</t>
  </si>
  <si>
    <t>Po zmianach zadania ustawowe i programy zatwierdzone przez RN</t>
  </si>
  <si>
    <t>Ogółem
(18+22+24+25)</t>
  </si>
  <si>
    <t>Ogółem
(27+31+33+34)</t>
  </si>
  <si>
    <t>Wartość bazowa (2014r.)</t>
  </si>
  <si>
    <t>Przeciwdziałanie wykluczeniu społecznemu osób niepełnosprawnych</t>
  </si>
  <si>
    <t>Brak</t>
  </si>
  <si>
    <t xml:space="preserve">Wyrównywanie szans zawodowych i integracja społeczna osób niepełnosprawnych </t>
  </si>
  <si>
    <t>Zwiększenie aktywności zawodowej osób niepełnosprawnych</t>
  </si>
  <si>
    <t xml:space="preserve">Wskaźnik zatrudnienia osób niepełnosprawnych w wieku produkcyjnym </t>
  </si>
  <si>
    <t>Wspieranie zatrudnienia i przeciwdziałanie bezrobociu osób niepełnosprawnych</t>
  </si>
  <si>
    <t>Wspiercie osób niepełnosprawnych prowadzacych własna działalność gospogarczą oraz niepełnosprawnych rolników</t>
  </si>
  <si>
    <t>Koordynacja i wspieranie rehabilitacji zawodowej realizowanej przez jst</t>
  </si>
  <si>
    <t>wersja kasowa</t>
  </si>
  <si>
    <t>sporządził Dominik Żak, Główny Specjalista ds. planowania i sprawozdawczości</t>
  </si>
  <si>
    <t>nr telefonu 22   50 55 398    adres e-mail Dominik_Zak@pfron.org.pl</t>
  </si>
  <si>
    <t xml:space="preserve">sporządził </t>
  </si>
  <si>
    <t xml:space="preserve">nr telefonu 22   50 55      adres e-mail </t>
  </si>
  <si>
    <t>"Partnerstwo dla osób z niepełnosprawnościami"</t>
  </si>
  <si>
    <t>0570</t>
  </si>
  <si>
    <t>0580</t>
  </si>
  <si>
    <t>- wpływy z tytułu grzywien i innych kar pieniężnych od osób fizycznych</t>
  </si>
  <si>
    <t>- wpływy z tytułu grzywien i innych kar pieniężnych od osób prawnych i innych jednostek organizacyjnych</t>
  </si>
  <si>
    <t>5.9</t>
  </si>
  <si>
    <t>5.10</t>
  </si>
  <si>
    <t>"Partnerstwo dla osób z niepełnosprawnościami" - program współpracy z Zarządami Województw w celu wpółfinansowania projektów organizacji pozarządowych wyłonionych przez Zarządy Województw w ramach Regionalnych Programów Operacyjnych</t>
  </si>
  <si>
    <t>Plan wg Ustawy Budżetowej 
na</t>
  </si>
  <si>
    <t xml:space="preserve">                                            BUDŻET PAŃSTWA NA 2016 r.</t>
  </si>
  <si>
    <t xml:space="preserve">Załącznik nr 1 
do Uchwały nr          /2016 
Zarządu PFRON
z dnia                kwietnia 2016 r.  </t>
  </si>
  <si>
    <t>4219-4409</t>
  </si>
  <si>
    <t>ue</t>
  </si>
  <si>
    <t>4217-4407</t>
  </si>
  <si>
    <t>4417-4747</t>
  </si>
  <si>
    <t xml:space="preserve">  - zakup usług - środki na zadania ustawowe (bez współfinansowania)</t>
  </si>
  <si>
    <t>Plan 
po zmianach</t>
  </si>
  <si>
    <t xml:space="preserve"> PLAN FINANSOWY PAŃSTWOWEGO FUNDUSZU REHABILITACJI OSÓB NIEPEŁNOSPRAWNYCH</t>
  </si>
  <si>
    <t>Stan funduszu na koniec roku (I+II-III) *</t>
  </si>
  <si>
    <t>*</t>
  </si>
  <si>
    <t xml:space="preserve">Plan  
na 2016 r. </t>
  </si>
  <si>
    <t>4390</t>
  </si>
  <si>
    <t>- zakup usług obejmujących wykonanie ekspertyz, analiz i opinii</t>
  </si>
  <si>
    <t>- nagrody konkursowe</t>
  </si>
  <si>
    <t>4190</t>
  </si>
  <si>
    <t>4190-4400</t>
  </si>
  <si>
    <t>sporzadził: …Dominik Żak, Samodzielny Specjalista…</t>
  </si>
  <si>
    <t>Aktywa do zbycia</t>
  </si>
  <si>
    <t xml:space="preserve"> celowe na finansowanie projektów z udziałem środków UE</t>
  </si>
  <si>
    <t>2009</t>
  </si>
  <si>
    <t>dla panstwowych funduszy celowych</t>
  </si>
  <si>
    <t>- celowe na finansowanie projektów z udziałem środków UE - bieżące</t>
  </si>
  <si>
    <t>- zakup materiałów i wyposażenia ue</t>
  </si>
  <si>
    <t>6117</t>
  </si>
  <si>
    <t>Wydatki inwestycyjne (ue)</t>
  </si>
  <si>
    <t>Zakupy inwestycyjne (ue)</t>
  </si>
  <si>
    <t>4179</t>
  </si>
  <si>
    <t>4219</t>
  </si>
  <si>
    <t>6119</t>
  </si>
  <si>
    <t>6110-6119</t>
  </si>
  <si>
    <t>UE</t>
  </si>
  <si>
    <t>2016 UB</t>
  </si>
  <si>
    <t>2016 PW</t>
  </si>
  <si>
    <t>ile trzeba zdjąć żeby zbilansować stany</t>
  </si>
  <si>
    <t>- celowe na finansowanie projektów z udziałem środków ue - majątkowe</t>
  </si>
  <si>
    <t xml:space="preserve">Programy zatwierdzone przez Radę Nadzorczą, służące rehabilitacji społecznej i zawodowej - art. 47 ust. 1 pkt 4 </t>
  </si>
  <si>
    <t>Finansowanie w części lub całości  badań, ekspertyz i analiz -  art. 47 ust. 1 pkt 5 lit.a</t>
  </si>
  <si>
    <t>Zwrot kosztów budowy lub przebudowy związanej z modernizacją obiektów i pomieszczeń zakładu, transportowych i administracyjnych - art. 32 ust. 1 pkt 2</t>
  </si>
  <si>
    <t xml:space="preserve">Wydatki bieżące </t>
  </si>
  <si>
    <t xml:space="preserve">Dofinansowanie kosztów szkolenia, o których mowa w art. 18 ustawy o języku migowym i innych środkach 
komunikowania się - (Dz.U Nr 209, poz 1243, z póżn. zm) - art. 47 ust 1 pkt. 5 lit. b </t>
  </si>
  <si>
    <t>Pozostałe przychody, w tym:</t>
  </si>
  <si>
    <t>odsetki</t>
  </si>
  <si>
    <t>inne, w tym:</t>
  </si>
  <si>
    <t>Przelewy redystrybucyjne, z tego dla:</t>
  </si>
  <si>
    <t>- overnight (O/N)</t>
  </si>
  <si>
    <t>- terminowe</t>
  </si>
  <si>
    <t>Stan funduszu na koniec 2017 roku w kolumnie "Plan wg. Ustawy Budżetowej(…)" powiększają wydatki inwestycyjne własne i zakupy inwestycyjne własne w kwocie  51.497 tys. zł</t>
  </si>
  <si>
    <t>Stan funduszu na koniec 2017 roku w kolumnie "Plan po zmianach" powiększają wydatki inwestycyjne własne i zakupy inwestycyjne własne w kwocie  51.497 tys. zł</t>
  </si>
  <si>
    <t>- Wydatki inwestycyjna (ue)</t>
  </si>
  <si>
    <t>dofinansowanie badań, ekspertyz, analiz art. 47 ust. 1 pkt 5 lit.a</t>
  </si>
  <si>
    <r>
      <t xml:space="preserve">Programy służące rehabilitacji społecznej i zawodowej </t>
    </r>
    <r>
      <rPr>
        <sz val="12"/>
        <rFont val="Calibri"/>
        <family val="2"/>
        <charset val="238"/>
      </rPr>
      <t xml:space="preserve">art. 47 ust. 1 pkt 4 </t>
    </r>
  </si>
  <si>
    <t xml:space="preserve">Dofinansowanie kosztów szkolenia, o których mowa w art. 18 ustawy o języku migowym 
i innych środkach komunikowania się - art. 47 ust 1 pkt. 5 lit. b </t>
  </si>
  <si>
    <t>STABILNE ZATRUDNIENIE - osoby niepełnosprawne w administracji i słuzbie publicznej</t>
  </si>
  <si>
    <t>ABSOLWENT</t>
  </si>
  <si>
    <t>"PRACA - INTEGRACJA"</t>
  </si>
  <si>
    <t xml:space="preserve">Plan na 2017 r. </t>
  </si>
  <si>
    <t>Wydatki Państwowego Funduszu Rehabilitacji Osób Niepełnosprawnych w układzie zadaniowym w 2017 roku</t>
  </si>
  <si>
    <t>2019 r.</t>
  </si>
  <si>
    <t>projekt UE - POCP</t>
  </si>
  <si>
    <t>dofinansowanie badań, ekspertyz i analiz 
art. 47 ust. 1 pkt 5 lit. a</t>
  </si>
  <si>
    <t>projekty UE</t>
  </si>
  <si>
    <t xml:space="preserve">Planowane wydatki w 2017 r. </t>
  </si>
  <si>
    <t>razem zadania i inwestycyjne kasowo (kol.10+12)</t>
  </si>
  <si>
    <t>4220</t>
  </si>
  <si>
    <t>0640</t>
  </si>
  <si>
    <t>0940</t>
  </si>
  <si>
    <t>0950</t>
  </si>
  <si>
    <t>2950</t>
  </si>
  <si>
    <t xml:space="preserve">Plan wg. Ustawy Budżetowej zmieniony za zgodą MF z dnia 
6 kwietnia 2017 r. 
i opinią KFP z dnia 
7 kwietnia 2017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</si>
</sst>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zł&quot;_-;\-* #,##0.00\ &quot;zł&quot;_-;_-* &quot;-&quot;??\ &quot;zł&quot;_-;_-@_-"/>
    <numFmt numFmtId="164" formatCode="#,##0.0"/>
    <numFmt numFmtId="165" formatCode="&quot; (&quot;#,##0\)"/>
    <numFmt numFmtId="166" formatCode="0\ \ "/>
    <numFmt numFmtId="167" formatCode="0.0"/>
    <numFmt numFmtId="168" formatCode="#,##0,"/>
    <numFmt numFmtId="169" formatCode="#,##0.00000"/>
    <numFmt numFmtId="170" formatCode="#,##0.00\ &quot;zł&quot;"/>
    <numFmt numFmtId="171" formatCode="#,##0,;#,##0,"/>
  </numFmts>
  <fonts count="92"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i/>
      <sz val="12"/>
      <name val="Calibri"/>
      <family val="2"/>
      <charset val="238"/>
    </font>
    <font>
      <i/>
      <sz val="8"/>
      <name val="Calibri"/>
      <family val="2"/>
      <charset val="238"/>
    </font>
    <font>
      <i/>
      <sz val="10"/>
      <name val="Calibri"/>
      <family val="2"/>
      <charset val="238"/>
    </font>
    <font>
      <i/>
      <sz val="11"/>
      <name val="Times New Roman CE"/>
      <family val="1"/>
      <charset val="238"/>
    </font>
    <font>
      <sz val="14"/>
      <color indexed="10"/>
      <name val="Calibri"/>
      <family val="2"/>
      <charset val="238"/>
    </font>
    <font>
      <sz val="12"/>
      <color indexed="10"/>
      <name val="Calibri"/>
      <family val="2"/>
      <charset val="238"/>
    </font>
    <font>
      <sz val="18"/>
      <name val="Calibri"/>
      <family val="2"/>
      <charset val="238"/>
    </font>
    <font>
      <sz val="12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trike/>
      <sz val="12"/>
      <name val="Calibri"/>
      <family val="2"/>
      <charset val="238"/>
    </font>
    <font>
      <sz val="10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color theme="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u/>
      <sz val="11"/>
      <name val="Calibri"/>
      <family val="2"/>
      <charset val="238"/>
      <scheme val="minor"/>
    </font>
    <font>
      <sz val="14"/>
      <color theme="0"/>
      <name val="Calibri"/>
      <family val="2"/>
      <charset val="238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MS Sans Serif"/>
      <family val="2"/>
      <charset val="238"/>
    </font>
    <font>
      <vertAlign val="superscript"/>
      <sz val="10"/>
      <name val="Calibri"/>
      <family val="2"/>
      <charset val="238"/>
      <scheme val="minor"/>
    </font>
    <font>
      <sz val="12"/>
      <name val="Times New Roman CE"/>
      <family val="1"/>
      <charset val="238"/>
    </font>
    <font>
      <sz val="12"/>
      <name val="Times New Roman CE"/>
      <charset val="238"/>
    </font>
    <font>
      <sz val="14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</font>
    <font>
      <sz val="10"/>
      <name val="ArialPL"/>
    </font>
    <font>
      <sz val="10"/>
      <name val="MS Sans Serif"/>
      <family val="2"/>
      <charset val="238"/>
    </font>
    <font>
      <sz val="11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0"/>
      <name val="Calibri"/>
      <family val="2"/>
      <charset val="238"/>
    </font>
    <font>
      <sz val="8"/>
      <color theme="0"/>
      <name val="Calibri"/>
      <family val="2"/>
      <charset val="238"/>
    </font>
    <font>
      <i/>
      <sz val="11"/>
      <color theme="0"/>
      <name val="Calibri"/>
      <family val="2"/>
      <charset val="238"/>
    </font>
    <font>
      <i/>
      <sz val="12"/>
      <color theme="0"/>
      <name val="Calibri"/>
      <family val="2"/>
      <charset val="238"/>
    </font>
    <font>
      <i/>
      <sz val="8"/>
      <color theme="0"/>
      <name val="Calibri"/>
      <family val="2"/>
      <charset val="238"/>
    </font>
    <font>
      <i/>
      <sz val="10"/>
      <color theme="0"/>
      <name val="Calibri"/>
      <family val="2"/>
      <charset val="238"/>
    </font>
    <font>
      <b/>
      <sz val="14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Arial"/>
      <family val="2"/>
    </font>
    <font>
      <sz val="8"/>
      <name val="Arial"/>
      <family val="2"/>
      <charset val="238"/>
    </font>
    <font>
      <b/>
      <sz val="7"/>
      <name val="Arial"/>
      <family val="2"/>
    </font>
    <font>
      <b/>
      <sz val="7"/>
      <name val="Arial"/>
      <family val="2"/>
      <charset val="238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rgb="FFFF0000"/>
      <name val="Arial"/>
      <family val="2"/>
      <charset val="238"/>
    </font>
    <font>
      <sz val="7"/>
      <name val="Arial"/>
      <family val="2"/>
      <charset val="238"/>
    </font>
    <font>
      <sz val="7"/>
      <color rgb="FFFF0000"/>
      <name val="Arial"/>
      <family val="2"/>
    </font>
    <font>
      <sz val="7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6"/>
      <name val="Calibri"/>
      <family val="2"/>
      <charset val="238"/>
    </font>
    <font>
      <sz val="14"/>
      <color indexed="9"/>
      <name val="Calibri"/>
      <family val="2"/>
      <charset val="238"/>
    </font>
    <font>
      <i/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11"/>
        <bgColor indexed="40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44"/>
      </patternFill>
    </fill>
    <fill>
      <patternFill patternType="solid">
        <fgColor indexed="26"/>
        <bgColor indexed="43"/>
      </patternFill>
    </fill>
    <fill>
      <patternFill patternType="solid">
        <fgColor theme="9" tint="0.39997558519241921"/>
        <bgColor indexed="24"/>
      </patternFill>
    </fill>
    <fill>
      <patternFill patternType="solid">
        <fgColor theme="9" tint="0.39997558519241921"/>
        <bgColor indexed="36"/>
      </patternFill>
    </fill>
    <fill>
      <patternFill patternType="solid">
        <fgColor rgb="FF00B050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21"/>
      </patternFill>
    </fill>
    <fill>
      <patternFill patternType="solid">
        <fgColor rgb="FF00B0F0"/>
        <bgColor indexed="21"/>
      </patternFill>
    </fill>
    <fill>
      <patternFill patternType="solid">
        <fgColor rgb="FF00B0F0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theme="9" tint="0.39994506668294322"/>
        <bgColor indexed="2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27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0"/>
        <bgColor indexed="40"/>
      </patternFill>
    </fill>
    <fill>
      <patternFill patternType="solid">
        <fgColor theme="4" tint="0.59999389629810485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3" tint="0.59999389629810485"/>
        <bgColor indexed="27"/>
      </patternFill>
    </fill>
    <fill>
      <patternFill patternType="solid">
        <fgColor rgb="FF00FF99"/>
        <bgColor indexed="34"/>
      </patternFill>
    </fill>
    <fill>
      <patternFill patternType="solid">
        <fgColor rgb="FF66FFFF"/>
        <bgColor indexed="22"/>
      </patternFill>
    </fill>
  </fills>
  <borders count="192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ck">
        <color indexed="8"/>
      </right>
      <top/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ck">
        <color indexed="8"/>
      </right>
      <top/>
      <bottom style="hair">
        <color indexed="8"/>
      </bottom>
      <diagonal/>
    </border>
    <border>
      <left style="thin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ck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hair">
        <color indexed="8"/>
      </bottom>
      <diagonal/>
    </border>
    <border>
      <left style="medium">
        <color auto="1"/>
      </left>
      <right style="medium">
        <color auto="1"/>
      </right>
      <top style="hair">
        <color indexed="8"/>
      </top>
      <bottom style="hair">
        <color indexed="8"/>
      </bottom>
      <diagonal/>
    </border>
    <border>
      <left style="medium">
        <color auto="1"/>
      </left>
      <right style="medium">
        <color auto="1"/>
      </right>
      <top style="hair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indexed="8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 style="hair">
        <color indexed="8"/>
      </bottom>
      <diagonal/>
    </border>
    <border>
      <left style="medium">
        <color auto="1"/>
      </left>
      <right style="medium">
        <color auto="1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 style="medium">
        <color indexed="8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8"/>
      </bottom>
      <diagonal/>
    </border>
    <border>
      <left/>
      <right style="medium">
        <color auto="1"/>
      </right>
      <top style="hair">
        <color indexed="8"/>
      </top>
      <bottom style="hair">
        <color indexed="8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hair">
        <color indexed="8"/>
      </bottom>
      <diagonal/>
    </border>
    <border>
      <left style="medium">
        <color auto="1"/>
      </left>
      <right style="medium">
        <color auto="1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</borders>
  <cellStyleXfs count="13">
    <xf numFmtId="0" fontId="0" fillId="0" borderId="0"/>
    <xf numFmtId="0" fontId="2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9" fillId="0" borderId="0"/>
    <xf numFmtId="0" fontId="52" fillId="0" borderId="0"/>
    <xf numFmtId="0" fontId="27" fillId="0" borderId="0"/>
    <xf numFmtId="0" fontId="58" fillId="0" borderId="0"/>
    <xf numFmtId="0" fontId="59" fillId="0" borderId="0"/>
    <xf numFmtId="0" fontId="48" fillId="0" borderId="0"/>
    <xf numFmtId="0" fontId="48" fillId="0" borderId="0"/>
  </cellStyleXfs>
  <cellXfs count="2180">
    <xf numFmtId="0" fontId="0" fillId="0" borderId="0" xfId="0"/>
    <xf numFmtId="0" fontId="0" fillId="2" borderId="0" xfId="0" applyFont="1" applyFill="1"/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/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164" fontId="0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right"/>
    </xf>
    <xf numFmtId="3" fontId="0" fillId="2" borderId="0" xfId="0" applyNumberFormat="1" applyFont="1" applyFill="1"/>
    <xf numFmtId="0" fontId="1" fillId="2" borderId="18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3" fontId="0" fillId="2" borderId="18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3" fontId="0" fillId="0" borderId="0" xfId="0" applyNumberFormat="1" applyFill="1" applyBorder="1"/>
    <xf numFmtId="3" fontId="22" fillId="0" borderId="0" xfId="0" applyNumberFormat="1" applyFont="1" applyFill="1" applyBorder="1"/>
    <xf numFmtId="3" fontId="23" fillId="0" borderId="0" xfId="0" applyNumberFormat="1" applyFont="1" applyFill="1" applyBorder="1"/>
    <xf numFmtId="0" fontId="2" fillId="2" borderId="21" xfId="0" applyFont="1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2" fillId="2" borderId="21" xfId="0" applyFont="1" applyFill="1" applyBorder="1" applyAlignment="1">
      <alignment horizontal="left"/>
    </xf>
    <xf numFmtId="3" fontId="0" fillId="2" borderId="21" xfId="0" applyNumberFormat="1" applyFill="1" applyBorder="1"/>
    <xf numFmtId="3" fontId="2" fillId="0" borderId="21" xfId="0" applyNumberFormat="1" applyFont="1" applyFill="1" applyBorder="1"/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23" xfId="0" applyFont="1" applyBorder="1" applyAlignment="1">
      <alignment horizontal="left"/>
    </xf>
    <xf numFmtId="3" fontId="0" fillId="0" borderId="23" xfId="0" applyNumberFormat="1" applyFont="1" applyFill="1" applyBorder="1"/>
    <xf numFmtId="3" fontId="0" fillId="0" borderId="23" xfId="0" applyNumberFormat="1" applyFont="1" applyFill="1" applyBorder="1" applyAlignment="1">
      <alignment horizontal="right"/>
    </xf>
    <xf numFmtId="3" fontId="2" fillId="0" borderId="23" xfId="0" applyNumberFormat="1" applyFont="1" applyFill="1" applyBorder="1"/>
    <xf numFmtId="4" fontId="0" fillId="0" borderId="0" xfId="0" applyNumberFormat="1"/>
    <xf numFmtId="3" fontId="2" fillId="0" borderId="23" xfId="0" applyNumberFormat="1" applyFont="1" applyFill="1" applyBorder="1" applyAlignment="1">
      <alignment horizontal="center"/>
    </xf>
    <xf numFmtId="3" fontId="0" fillId="0" borderId="23" xfId="0" applyNumberFormat="1" applyFont="1" applyFill="1" applyBorder="1" applyAlignment="1"/>
    <xf numFmtId="0" fontId="0" fillId="0" borderId="24" xfId="0" applyBorder="1" applyAlignment="1">
      <alignment horizontal="right"/>
    </xf>
    <xf numFmtId="0" fontId="2" fillId="0" borderId="25" xfId="0" applyFont="1" applyBorder="1" applyAlignment="1">
      <alignment horizontal="left"/>
    </xf>
    <xf numFmtId="3" fontId="0" fillId="0" borderId="25" xfId="0" applyNumberFormat="1" applyFill="1" applyBorder="1"/>
    <xf numFmtId="4" fontId="0" fillId="0" borderId="25" xfId="0" applyNumberFormat="1" applyFont="1" applyFill="1" applyBorder="1"/>
    <xf numFmtId="4" fontId="2" fillId="0" borderId="25" xfId="0" applyNumberFormat="1" applyFont="1" applyFill="1" applyBorder="1"/>
    <xf numFmtId="4" fontId="2" fillId="2" borderId="26" xfId="0" applyNumberFormat="1" applyFont="1" applyFill="1" applyBorder="1" applyAlignment="1">
      <alignment horizontal="right"/>
    </xf>
    <xf numFmtId="0" fontId="2" fillId="2" borderId="27" xfId="0" applyFont="1" applyFill="1" applyBorder="1" applyAlignment="1">
      <alignment horizontal="right"/>
    </xf>
    <xf numFmtId="4" fontId="0" fillId="2" borderId="21" xfId="0" applyNumberFormat="1" applyFill="1" applyBorder="1"/>
    <xf numFmtId="4" fontId="2" fillId="0" borderId="28" xfId="0" applyNumberFormat="1" applyFont="1" applyFill="1" applyBorder="1"/>
    <xf numFmtId="4" fontId="22" fillId="0" borderId="25" xfId="0" applyNumberFormat="1" applyFont="1" applyFill="1" applyBorder="1"/>
    <xf numFmtId="4" fontId="23" fillId="0" borderId="25" xfId="0" applyNumberFormat="1" applyFont="1" applyFill="1" applyBorder="1"/>
    <xf numFmtId="0" fontId="2" fillId="0" borderId="29" xfId="0" applyFont="1" applyBorder="1" applyAlignment="1">
      <alignment horizontal="right"/>
    </xf>
    <xf numFmtId="0" fontId="2" fillId="0" borderId="18" xfId="0" applyFont="1" applyBorder="1"/>
    <xf numFmtId="0" fontId="2" fillId="0" borderId="18" xfId="0" applyFont="1" applyBorder="1" applyAlignment="1">
      <alignment horizontal="left"/>
    </xf>
    <xf numFmtId="4" fontId="23" fillId="0" borderId="18" xfId="0" applyNumberFormat="1" applyFont="1" applyFill="1" applyBorder="1"/>
    <xf numFmtId="4" fontId="2" fillId="2" borderId="30" xfId="0" applyNumberFormat="1" applyFont="1" applyFill="1" applyBorder="1" applyAlignment="1">
      <alignment horizontal="right"/>
    </xf>
    <xf numFmtId="3" fontId="0" fillId="0" borderId="31" xfId="0" applyNumberFormat="1" applyFill="1" applyBorder="1"/>
    <xf numFmtId="3" fontId="2" fillId="0" borderId="32" xfId="0" applyNumberFormat="1" applyFont="1" applyFill="1" applyBorder="1"/>
    <xf numFmtId="0" fontId="0" fillId="0" borderId="33" xfId="0" applyBorder="1" applyAlignment="1">
      <alignment horizontal="right"/>
    </xf>
    <xf numFmtId="0" fontId="2" fillId="0" borderId="33" xfId="0" applyFont="1" applyBorder="1" applyAlignment="1">
      <alignment horizontal="left"/>
    </xf>
    <xf numFmtId="3" fontId="0" fillId="0" borderId="33" xfId="0" applyNumberFormat="1" applyFill="1" applyBorder="1"/>
    <xf numFmtId="4" fontId="22" fillId="0" borderId="33" xfId="0" applyNumberFormat="1" applyFont="1" applyFill="1" applyBorder="1"/>
    <xf numFmtId="4" fontId="23" fillId="0" borderId="33" xfId="0" applyNumberFormat="1" applyFont="1" applyFill="1" applyBorder="1"/>
    <xf numFmtId="4" fontId="2" fillId="2" borderId="33" xfId="0" applyNumberFormat="1" applyFont="1" applyFill="1" applyBorder="1" applyAlignment="1">
      <alignment horizontal="right"/>
    </xf>
    <xf numFmtId="4" fontId="2" fillId="0" borderId="21" xfId="0" applyNumberFormat="1" applyFont="1" applyFill="1" applyBorder="1"/>
    <xf numFmtId="3" fontId="22" fillId="0" borderId="23" xfId="0" applyNumberFormat="1" applyFont="1" applyFill="1" applyBorder="1"/>
    <xf numFmtId="3" fontId="23" fillId="0" borderId="23" xfId="0" applyNumberFormat="1" applyFont="1" applyFill="1" applyBorder="1"/>
    <xf numFmtId="0" fontId="0" fillId="0" borderId="25" xfId="0" applyBorder="1" applyAlignment="1">
      <alignment horizontal="right"/>
    </xf>
    <xf numFmtId="4" fontId="2" fillId="2" borderId="25" xfId="0" applyNumberFormat="1" applyFont="1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2" fillId="2" borderId="18" xfId="0" applyFont="1" applyFill="1" applyBorder="1" applyAlignment="1">
      <alignment horizontal="left"/>
    </xf>
    <xf numFmtId="4" fontId="0" fillId="2" borderId="18" xfId="0" applyNumberFormat="1" applyFill="1" applyBorder="1"/>
    <xf numFmtId="4" fontId="2" fillId="0" borderId="18" xfId="0" applyNumberFormat="1" applyFont="1" applyFill="1" applyBorder="1"/>
    <xf numFmtId="3" fontId="0" fillId="0" borderId="23" xfId="0" applyNumberFormat="1" applyFill="1" applyBorder="1"/>
    <xf numFmtId="3" fontId="2" fillId="0" borderId="34" xfId="0" applyNumberFormat="1" applyFont="1" applyFill="1" applyBorder="1"/>
    <xf numFmtId="0" fontId="0" fillId="0" borderId="33" xfId="0" applyBorder="1"/>
    <xf numFmtId="3" fontId="0" fillId="0" borderId="33" xfId="0" applyNumberFormat="1" applyBorder="1"/>
    <xf numFmtId="3" fontId="0" fillId="0" borderId="33" xfId="0" applyNumberFormat="1" applyFont="1" applyBorder="1"/>
    <xf numFmtId="164" fontId="0" fillId="0" borderId="0" xfId="0" applyNumberFormat="1"/>
    <xf numFmtId="164" fontId="0" fillId="0" borderId="0" xfId="0" applyNumberFormat="1" applyFont="1"/>
    <xf numFmtId="0" fontId="0" fillId="2" borderId="0" xfId="0" applyFill="1" applyAlignment="1">
      <alignment horizontal="right"/>
    </xf>
    <xf numFmtId="0" fontId="0" fillId="2" borderId="0" xfId="0" applyFill="1"/>
    <xf numFmtId="3" fontId="0" fillId="2" borderId="0" xfId="0" applyNumberFormat="1" applyFill="1"/>
    <xf numFmtId="164" fontId="0" fillId="2" borderId="0" xfId="0" applyNumberFormat="1" applyFill="1"/>
    <xf numFmtId="164" fontId="2" fillId="2" borderId="0" xfId="0" applyNumberFormat="1" applyFont="1" applyFill="1"/>
    <xf numFmtId="164" fontId="0" fillId="2" borderId="0" xfId="0" applyNumberFormat="1" applyFill="1" applyAlignment="1">
      <alignment horizontal="right"/>
    </xf>
    <xf numFmtId="0" fontId="0" fillId="2" borderId="18" xfId="0" applyFill="1" applyBorder="1" applyAlignment="1">
      <alignment horizontal="center"/>
    </xf>
    <xf numFmtId="3" fontId="0" fillId="2" borderId="18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164" fontId="0" fillId="2" borderId="21" xfId="0" applyNumberFormat="1" applyFill="1" applyBorder="1"/>
    <xf numFmtId="164" fontId="2" fillId="0" borderId="21" xfId="0" applyNumberFormat="1" applyFont="1" applyFill="1" applyBorder="1"/>
    <xf numFmtId="3" fontId="0" fillId="0" borderId="23" xfId="0" applyNumberFormat="1" applyFont="1" applyFill="1" applyBorder="1" applyAlignment="1">
      <alignment horizontal="center"/>
    </xf>
    <xf numFmtId="0" fontId="0" fillId="0" borderId="25" xfId="0" applyBorder="1" applyAlignment="1">
      <alignment horizontal="left"/>
    </xf>
    <xf numFmtId="4" fontId="6" fillId="0" borderId="25" xfId="0" applyNumberFormat="1" applyFont="1" applyFill="1" applyBorder="1" applyAlignment="1">
      <alignment horizontal="right"/>
    </xf>
    <xf numFmtId="4" fontId="5" fillId="0" borderId="25" xfId="0" applyNumberFormat="1" applyFont="1" applyFill="1" applyBorder="1" applyAlignment="1">
      <alignment horizontal="center"/>
    </xf>
    <xf numFmtId="4" fontId="5" fillId="0" borderId="26" xfId="0" applyNumberFormat="1" applyFont="1" applyFill="1" applyBorder="1" applyAlignment="1">
      <alignment horizontal="center"/>
    </xf>
    <xf numFmtId="4" fontId="6" fillId="2" borderId="21" xfId="0" applyNumberFormat="1" applyFont="1" applyFill="1" applyBorder="1" applyAlignment="1">
      <alignment horizontal="right"/>
    </xf>
    <xf numFmtId="4" fontId="5" fillId="0" borderId="28" xfId="0" applyNumberFormat="1" applyFont="1" applyFill="1" applyBorder="1"/>
    <xf numFmtId="3" fontId="0" fillId="2" borderId="23" xfId="0" applyNumberFormat="1" applyFont="1" applyFill="1" applyBorder="1"/>
    <xf numFmtId="4" fontId="22" fillId="0" borderId="25" xfId="0" applyNumberFormat="1" applyFont="1" applyFill="1" applyBorder="1" applyAlignment="1">
      <alignment horizontal="right"/>
    </xf>
    <xf numFmtId="4" fontId="23" fillId="0" borderId="25" xfId="0" applyNumberFormat="1" applyFont="1" applyFill="1" applyBorder="1" applyAlignment="1">
      <alignment horizontal="center"/>
    </xf>
    <xf numFmtId="4" fontId="23" fillId="0" borderId="26" xfId="0" applyNumberFormat="1" applyFont="1" applyFill="1" applyBorder="1" applyAlignment="1">
      <alignment horizontal="center"/>
    </xf>
    <xf numFmtId="4" fontId="0" fillId="2" borderId="21" xfId="0" applyNumberFormat="1" applyFont="1" applyFill="1" applyBorder="1" applyAlignment="1">
      <alignment horizontal="right"/>
    </xf>
    <xf numFmtId="3" fontId="22" fillId="0" borderId="23" xfId="0" applyNumberFormat="1" applyFont="1" applyFill="1" applyBorder="1" applyAlignment="1">
      <alignment horizontal="right"/>
    </xf>
    <xf numFmtId="3" fontId="23" fillId="0" borderId="23" xfId="0" applyNumberFormat="1" applyFont="1" applyFill="1" applyBorder="1" applyAlignment="1">
      <alignment horizontal="center"/>
    </xf>
    <xf numFmtId="3" fontId="2" fillId="2" borderId="23" xfId="0" applyNumberFormat="1" applyFont="1" applyFill="1" applyBorder="1"/>
    <xf numFmtId="3" fontId="22" fillId="0" borderId="23" xfId="0" applyNumberFormat="1" applyFont="1" applyFill="1" applyBorder="1" applyAlignment="1"/>
    <xf numFmtId="3" fontId="23" fillId="0" borderId="23" xfId="0" applyNumberFormat="1" applyFont="1" applyFill="1" applyBorder="1" applyAlignment="1"/>
    <xf numFmtId="4" fontId="2" fillId="2" borderId="26" xfId="0" applyNumberFormat="1" applyFont="1" applyFill="1" applyBorder="1"/>
    <xf numFmtId="0" fontId="2" fillId="0" borderId="27" xfId="0" applyFont="1" applyBorder="1" applyAlignment="1">
      <alignment horizontal="right"/>
    </xf>
    <xf numFmtId="0" fontId="2" fillId="0" borderId="21" xfId="0" applyFont="1" applyBorder="1" applyAlignment="1">
      <alignment horizontal="left"/>
    </xf>
    <xf numFmtId="4" fontId="0" fillId="0" borderId="21" xfId="0" applyNumberFormat="1" applyFont="1" applyFill="1" applyBorder="1" applyAlignment="1">
      <alignment horizontal="right"/>
    </xf>
    <xf numFmtId="4" fontId="2" fillId="0" borderId="28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/>
    <xf numFmtId="0" fontId="0" fillId="0" borderId="35" xfId="0" applyBorder="1" applyAlignment="1">
      <alignment horizontal="right"/>
    </xf>
    <xf numFmtId="3" fontId="0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center"/>
    </xf>
    <xf numFmtId="3" fontId="2" fillId="0" borderId="36" xfId="0" applyNumberFormat="1" applyFont="1" applyFill="1" applyBorder="1" applyAlignment="1"/>
    <xf numFmtId="4" fontId="2" fillId="2" borderId="25" xfId="0" applyNumberFormat="1" applyFont="1" applyFill="1" applyBorder="1"/>
    <xf numFmtId="4" fontId="0" fillId="2" borderId="18" xfId="0" applyNumberFormat="1" applyFont="1" applyFill="1" applyBorder="1" applyAlignment="1">
      <alignment horizontal="right"/>
    </xf>
    <xf numFmtId="0" fontId="2" fillId="0" borderId="33" xfId="0" applyFont="1" applyBorder="1" applyAlignment="1">
      <alignment horizontal="right"/>
    </xf>
    <xf numFmtId="0" fontId="0" fillId="0" borderId="33" xfId="0" applyBorder="1" applyAlignment="1">
      <alignment horizontal="left"/>
    </xf>
    <xf numFmtId="164" fontId="0" fillId="0" borderId="33" xfId="0" applyNumberFormat="1" applyBorder="1"/>
    <xf numFmtId="164" fontId="0" fillId="0" borderId="33" xfId="0" applyNumberFormat="1" applyFont="1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right"/>
    </xf>
    <xf numFmtId="3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 applyFont="1" applyBorder="1"/>
    <xf numFmtId="0" fontId="29" fillId="2" borderId="0" xfId="0" applyFont="1" applyFill="1"/>
    <xf numFmtId="0" fontId="28" fillId="2" borderId="0" xfId="0" applyFont="1" applyFill="1"/>
    <xf numFmtId="49" fontId="30" fillId="2" borderId="0" xfId="0" applyNumberFormat="1" applyFont="1" applyFill="1"/>
    <xf numFmtId="0" fontId="30" fillId="2" borderId="0" xfId="0" applyFont="1" applyFill="1"/>
    <xf numFmtId="49" fontId="29" fillId="2" borderId="0" xfId="0" applyNumberFormat="1" applyFont="1" applyFill="1" applyAlignment="1">
      <alignment horizontal="left"/>
    </xf>
    <xf numFmtId="0" fontId="31" fillId="11" borderId="0" xfId="0" applyFont="1" applyFill="1" applyAlignment="1">
      <alignment horizontal="center"/>
    </xf>
    <xf numFmtId="0" fontId="33" fillId="2" borderId="0" xfId="0" applyFont="1" applyFill="1" applyAlignment="1">
      <alignment horizontal="center"/>
    </xf>
    <xf numFmtId="49" fontId="32" fillId="2" borderId="7" xfId="0" applyNumberFormat="1" applyFont="1" applyFill="1" applyBorder="1" applyAlignment="1">
      <alignment horizontal="center" vertical="center" wrapText="1"/>
    </xf>
    <xf numFmtId="0" fontId="31" fillId="12" borderId="0" xfId="0" applyFont="1" applyFill="1"/>
    <xf numFmtId="0" fontId="35" fillId="2" borderId="0" xfId="0" applyFont="1" applyFill="1"/>
    <xf numFmtId="0" fontId="35" fillId="7" borderId="42" xfId="0" applyFont="1" applyFill="1" applyBorder="1"/>
    <xf numFmtId="0" fontId="35" fillId="2" borderId="42" xfId="0" applyFont="1" applyFill="1" applyBorder="1"/>
    <xf numFmtId="0" fontId="35" fillId="7" borderId="0" xfId="0" applyFont="1" applyFill="1" applyBorder="1"/>
    <xf numFmtId="49" fontId="30" fillId="2" borderId="45" xfId="0" applyNumberFormat="1" applyFont="1" applyFill="1" applyBorder="1" applyAlignment="1">
      <alignment horizontal="left" vertical="center"/>
    </xf>
    <xf numFmtId="0" fontId="35" fillId="2" borderId="0" xfId="0" applyFont="1" applyFill="1" applyBorder="1"/>
    <xf numFmtId="0" fontId="37" fillId="2" borderId="0" xfId="0" applyFont="1" applyFill="1"/>
    <xf numFmtId="0" fontId="30" fillId="2" borderId="0" xfId="0" applyFont="1" applyFill="1" applyAlignment="1">
      <alignment horizontal="left"/>
    </xf>
    <xf numFmtId="0" fontId="31" fillId="8" borderId="0" xfId="0" applyFont="1" applyFill="1" applyAlignment="1">
      <alignment horizontal="center"/>
    </xf>
    <xf numFmtId="0" fontId="36" fillId="2" borderId="0" xfId="0" applyFont="1" applyFill="1"/>
    <xf numFmtId="49" fontId="31" fillId="11" borderId="11" xfId="0" applyNumberFormat="1" applyFont="1" applyFill="1" applyBorder="1" applyAlignment="1">
      <alignment horizontal="left"/>
    </xf>
    <xf numFmtId="0" fontId="31" fillId="11" borderId="12" xfId="0" applyFont="1" applyFill="1" applyBorder="1" applyAlignment="1">
      <alignment horizontal="left"/>
    </xf>
    <xf numFmtId="49" fontId="31" fillId="11" borderId="49" xfId="0" applyNumberFormat="1" applyFont="1" applyFill="1" applyBorder="1" applyAlignment="1">
      <alignment horizontal="center"/>
    </xf>
    <xf numFmtId="0" fontId="31" fillId="11" borderId="0" xfId="0" applyFont="1" applyFill="1"/>
    <xf numFmtId="0" fontId="35" fillId="2" borderId="9" xfId="0" applyFont="1" applyFill="1" applyBorder="1" applyAlignment="1">
      <alignment horizontal="left"/>
    </xf>
    <xf numFmtId="49" fontId="36" fillId="2" borderId="0" xfId="0" applyNumberFormat="1" applyFont="1" applyFill="1" applyBorder="1" applyAlignment="1">
      <alignment horizontal="center"/>
    </xf>
    <xf numFmtId="0" fontId="38" fillId="2" borderId="0" xfId="0" applyFont="1" applyFill="1"/>
    <xf numFmtId="49" fontId="36" fillId="2" borderId="7" xfId="0" applyNumberFormat="1" applyFont="1" applyFill="1" applyBorder="1" applyAlignment="1">
      <alignment horizontal="left"/>
    </xf>
    <xf numFmtId="0" fontId="36" fillId="2" borderId="9" xfId="0" applyFont="1" applyFill="1" applyBorder="1" applyAlignment="1">
      <alignment horizontal="left" indent="1"/>
    </xf>
    <xf numFmtId="0" fontId="36" fillId="2" borderId="9" xfId="0" applyFont="1" applyFill="1" applyBorder="1" applyAlignment="1">
      <alignment horizontal="left" wrapText="1" indent="1"/>
    </xf>
    <xf numFmtId="0" fontId="36" fillId="2" borderId="9" xfId="0" applyFont="1" applyFill="1" applyBorder="1" applyAlignment="1">
      <alignment horizontal="left" wrapText="1" indent="3"/>
    </xf>
    <xf numFmtId="49" fontId="34" fillId="13" borderId="17" xfId="0" applyNumberFormat="1" applyFont="1" applyFill="1" applyBorder="1" applyAlignment="1">
      <alignment horizontal="left"/>
    </xf>
    <xf numFmtId="49" fontId="30" fillId="13" borderId="17" xfId="0" applyNumberFormat="1" applyFont="1" applyFill="1" applyBorder="1" applyAlignment="1">
      <alignment horizontal="left"/>
    </xf>
    <xf numFmtId="49" fontId="34" fillId="13" borderId="50" xfId="0" applyNumberFormat="1" applyFont="1" applyFill="1" applyBorder="1" applyAlignment="1">
      <alignment horizontal="center"/>
    </xf>
    <xf numFmtId="0" fontId="36" fillId="13" borderId="0" xfId="0" applyFont="1" applyFill="1"/>
    <xf numFmtId="49" fontId="36" fillId="2" borderId="9" xfId="0" applyNumberFormat="1" applyFont="1" applyFill="1" applyBorder="1" applyAlignment="1">
      <alignment horizontal="left" wrapText="1" indent="1"/>
    </xf>
    <xf numFmtId="49" fontId="31" fillId="11" borderId="13" xfId="0" applyNumberFormat="1" applyFont="1" applyFill="1" applyBorder="1" applyAlignment="1">
      <alignment horizontal="left"/>
    </xf>
    <xf numFmtId="0" fontId="31" fillId="11" borderId="14" xfId="0" applyFont="1" applyFill="1" applyBorder="1" applyAlignment="1">
      <alignment horizontal="left"/>
    </xf>
    <xf numFmtId="49" fontId="31" fillId="11" borderId="21" xfId="0" applyNumberFormat="1" applyFont="1" applyFill="1" applyBorder="1" applyAlignment="1">
      <alignment horizontal="center"/>
    </xf>
    <xf numFmtId="0" fontId="33" fillId="2" borderId="0" xfId="0" applyFont="1" applyFill="1"/>
    <xf numFmtId="0" fontId="34" fillId="13" borderId="16" xfId="0" applyFont="1" applyFill="1" applyBorder="1" applyAlignment="1">
      <alignment horizontal="left"/>
    </xf>
    <xf numFmtId="49" fontId="34" fillId="13" borderId="1" xfId="0" applyNumberFormat="1" applyFont="1" applyFill="1" applyBorder="1" applyAlignment="1">
      <alignment horizontal="center"/>
    </xf>
    <xf numFmtId="0" fontId="34" fillId="13" borderId="1" xfId="0" applyFont="1" applyFill="1" applyBorder="1"/>
    <xf numFmtId="49" fontId="34" fillId="2" borderId="7" xfId="0" applyNumberFormat="1" applyFont="1" applyFill="1" applyBorder="1" applyAlignment="1">
      <alignment horizontal="left"/>
    </xf>
    <xf numFmtId="0" fontId="36" fillId="2" borderId="9" xfId="0" applyFont="1" applyFill="1" applyBorder="1" applyAlignment="1">
      <alignment horizontal="left"/>
    </xf>
    <xf numFmtId="49" fontId="30" fillId="2" borderId="0" xfId="0" applyNumberFormat="1" applyFont="1" applyFill="1" applyBorder="1" applyAlignment="1">
      <alignment horizontal="center"/>
    </xf>
    <xf numFmtId="0" fontId="34" fillId="2" borderId="0" xfId="0" applyFont="1" applyFill="1"/>
    <xf numFmtId="49" fontId="30" fillId="2" borderId="7" xfId="0" applyNumberFormat="1" applyFont="1" applyFill="1" applyBorder="1" applyAlignment="1">
      <alignment horizontal="left" vertical="top"/>
    </xf>
    <xf numFmtId="0" fontId="36" fillId="2" borderId="9" xfId="0" applyFont="1" applyFill="1" applyBorder="1" applyAlignment="1">
      <alignment horizontal="left" wrapText="1"/>
    </xf>
    <xf numFmtId="0" fontId="31" fillId="2" borderId="0" xfId="0" applyFont="1" applyFill="1"/>
    <xf numFmtId="49" fontId="30" fillId="2" borderId="7" xfId="0" applyNumberFormat="1" applyFont="1" applyFill="1" applyBorder="1" applyAlignment="1">
      <alignment horizontal="left"/>
    </xf>
    <xf numFmtId="49" fontId="34" fillId="2" borderId="7" xfId="0" applyNumberFormat="1" applyFont="1" applyFill="1" applyBorder="1" applyAlignment="1">
      <alignment horizontal="left" vertical="center"/>
    </xf>
    <xf numFmtId="0" fontId="34" fillId="2" borderId="9" xfId="0" applyFont="1" applyFill="1" applyBorder="1" applyAlignment="1">
      <alignment horizontal="left" vertical="center"/>
    </xf>
    <xf numFmtId="49" fontId="34" fillId="2" borderId="0" xfId="0" applyNumberFormat="1" applyFont="1" applyFill="1" applyBorder="1" applyAlignment="1">
      <alignment horizontal="center" vertical="center"/>
    </xf>
    <xf numFmtId="49" fontId="34" fillId="2" borderId="0" xfId="0" applyNumberFormat="1" applyFont="1" applyFill="1" applyBorder="1" applyAlignment="1">
      <alignment horizontal="center"/>
    </xf>
    <xf numFmtId="0" fontId="34" fillId="2" borderId="9" xfId="0" applyFont="1" applyFill="1" applyBorder="1" applyAlignment="1">
      <alignment horizontal="left" wrapText="1"/>
    </xf>
    <xf numFmtId="49" fontId="36" fillId="2" borderId="9" xfId="0" applyNumberFormat="1" applyFont="1" applyFill="1" applyBorder="1" applyAlignment="1">
      <alignment horizontal="left" indent="2"/>
    </xf>
    <xf numFmtId="0" fontId="39" fillId="2" borderId="0" xfId="0" applyFont="1" applyFill="1" applyBorder="1"/>
    <xf numFmtId="0" fontId="37" fillId="2" borderId="0" xfId="0" applyFont="1" applyFill="1" applyBorder="1"/>
    <xf numFmtId="49" fontId="36" fillId="13" borderId="17" xfId="0" applyNumberFormat="1" applyFont="1" applyFill="1" applyBorder="1" applyAlignment="1">
      <alignment horizontal="left"/>
    </xf>
    <xf numFmtId="0" fontId="36" fillId="13" borderId="16" xfId="0" applyFont="1" applyFill="1" applyBorder="1" applyAlignment="1">
      <alignment horizontal="left"/>
    </xf>
    <xf numFmtId="49" fontId="36" fillId="13" borderId="1" xfId="0" applyNumberFormat="1" applyFont="1" applyFill="1" applyBorder="1" applyAlignment="1">
      <alignment horizontal="center"/>
    </xf>
    <xf numFmtId="0" fontId="36" fillId="13" borderId="1" xfId="0" applyFont="1" applyFill="1" applyBorder="1"/>
    <xf numFmtId="0" fontId="36" fillId="13" borderId="16" xfId="0" applyFont="1" applyFill="1" applyBorder="1" applyAlignment="1">
      <alignment horizontal="left" indent="1"/>
    </xf>
    <xf numFmtId="49" fontId="36" fillId="2" borderId="9" xfId="0" applyNumberFormat="1" applyFont="1" applyFill="1" applyBorder="1" applyAlignment="1">
      <alignment horizontal="left" wrapText="1" indent="2"/>
    </xf>
    <xf numFmtId="49" fontId="36" fillId="13" borderId="16" xfId="0" applyNumberFormat="1" applyFont="1" applyFill="1" applyBorder="1" applyAlignment="1">
      <alignment horizontal="left" wrapText="1" indent="2"/>
    </xf>
    <xf numFmtId="0" fontId="30" fillId="13" borderId="1" xfId="0" applyFont="1" applyFill="1" applyBorder="1"/>
    <xf numFmtId="49" fontId="36" fillId="2" borderId="9" xfId="0" applyNumberFormat="1" applyFont="1" applyFill="1" applyBorder="1" applyAlignment="1">
      <alignment horizontal="left" indent="5"/>
    </xf>
    <xf numFmtId="49" fontId="36" fillId="13" borderId="16" xfId="0" applyNumberFormat="1" applyFont="1" applyFill="1" applyBorder="1" applyAlignment="1">
      <alignment horizontal="left" indent="2"/>
    </xf>
    <xf numFmtId="49" fontId="36" fillId="2" borderId="9" xfId="0" applyNumberFormat="1" applyFont="1" applyFill="1" applyBorder="1" applyAlignment="1">
      <alignment vertical="center" wrapText="1"/>
    </xf>
    <xf numFmtId="49" fontId="36" fillId="2" borderId="9" xfId="0" applyNumberFormat="1" applyFont="1" applyFill="1" applyBorder="1" applyAlignment="1">
      <alignment horizontal="left" indent="1"/>
    </xf>
    <xf numFmtId="49" fontId="36" fillId="2" borderId="1" xfId="0" applyNumberFormat="1" applyFont="1" applyFill="1" applyBorder="1" applyAlignment="1">
      <alignment horizontal="center"/>
    </xf>
    <xf numFmtId="0" fontId="34" fillId="2" borderId="1" xfId="0" applyFont="1" applyFill="1" applyBorder="1"/>
    <xf numFmtId="49" fontId="36" fillId="13" borderId="16" xfId="0" applyNumberFormat="1" applyFont="1" applyFill="1" applyBorder="1" applyAlignment="1">
      <alignment horizontal="left" wrapText="1" indent="3"/>
    </xf>
    <xf numFmtId="0" fontId="36" fillId="2" borderId="9" xfId="0" applyFont="1" applyFill="1" applyBorder="1" applyAlignment="1">
      <alignment horizontal="left" indent="3"/>
    </xf>
    <xf numFmtId="49" fontId="34" fillId="13" borderId="45" xfId="0" applyNumberFormat="1" applyFont="1" applyFill="1" applyBorder="1" applyAlignment="1">
      <alignment horizontal="left"/>
    </xf>
    <xf numFmtId="0" fontId="34" fillId="13" borderId="51" xfId="0" applyFont="1" applyFill="1" applyBorder="1" applyAlignment="1">
      <alignment horizontal="left"/>
    </xf>
    <xf numFmtId="0" fontId="34" fillId="13" borderId="46" xfId="0" applyFont="1" applyFill="1" applyBorder="1"/>
    <xf numFmtId="0" fontId="35" fillId="13" borderId="54" xfId="0" applyFont="1" applyFill="1" applyBorder="1" applyAlignment="1">
      <alignment horizontal="left"/>
    </xf>
    <xf numFmtId="0" fontId="35" fillId="13" borderId="56" xfId="0" applyFont="1" applyFill="1" applyBorder="1"/>
    <xf numFmtId="0" fontId="36" fillId="13" borderId="16" xfId="0" applyFont="1" applyFill="1" applyBorder="1" applyAlignment="1">
      <alignment horizontal="left" indent="3"/>
    </xf>
    <xf numFmtId="49" fontId="36" fillId="2" borderId="45" xfId="0" applyNumberFormat="1" applyFont="1" applyFill="1" applyBorder="1" applyAlignment="1">
      <alignment horizontal="left" indent="3"/>
    </xf>
    <xf numFmtId="0" fontId="30" fillId="6" borderId="17" xfId="0" applyFont="1" applyFill="1" applyBorder="1"/>
    <xf numFmtId="49" fontId="36" fillId="2" borderId="9" xfId="0" applyNumberFormat="1" applyFont="1" applyFill="1" applyBorder="1" applyAlignment="1">
      <alignment horizontal="left" indent="3"/>
    </xf>
    <xf numFmtId="49" fontId="30" fillId="2" borderId="7" xfId="0" applyNumberFormat="1" applyFont="1" applyFill="1" applyBorder="1" applyAlignment="1">
      <alignment horizontal="left" vertical="center"/>
    </xf>
    <xf numFmtId="49" fontId="36" fillId="2" borderId="9" xfId="0" applyNumberFormat="1" applyFont="1" applyFill="1" applyBorder="1" applyAlignment="1">
      <alignment horizontal="left" vertical="center" wrapText="1" indent="1"/>
    </xf>
    <xf numFmtId="49" fontId="36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4" fillId="13" borderId="16" xfId="0" applyFont="1" applyFill="1" applyBorder="1" applyAlignment="1">
      <alignment horizontal="left" wrapText="1"/>
    </xf>
    <xf numFmtId="0" fontId="30" fillId="13" borderId="16" xfId="0" applyFont="1" applyFill="1" applyBorder="1" applyAlignment="1">
      <alignment horizontal="left" wrapText="1"/>
    </xf>
    <xf numFmtId="49" fontId="36" fillId="13" borderId="16" xfId="0" applyNumberFormat="1" applyFont="1" applyFill="1" applyBorder="1" applyAlignment="1">
      <alignment horizontal="left" indent="1"/>
    </xf>
    <xf numFmtId="0" fontId="36" fillId="13" borderId="16" xfId="0" applyFont="1" applyFill="1" applyBorder="1" applyAlignment="1">
      <alignment horizontal="left" indent="2"/>
    </xf>
    <xf numFmtId="49" fontId="36" fillId="2" borderId="9" xfId="0" applyNumberFormat="1" applyFont="1" applyFill="1" applyBorder="1" applyAlignment="1">
      <alignment horizontal="left" wrapText="1" indent="3"/>
    </xf>
    <xf numFmtId="0" fontId="38" fillId="2" borderId="24" xfId="0" applyFont="1" applyFill="1" applyBorder="1"/>
    <xf numFmtId="49" fontId="34" fillId="13" borderId="7" xfId="0" applyNumberFormat="1" applyFont="1" applyFill="1" applyBorder="1" applyAlignment="1">
      <alignment horizontal="left"/>
    </xf>
    <xf numFmtId="0" fontId="34" fillId="13" borderId="9" xfId="0" applyFont="1" applyFill="1" applyBorder="1" applyAlignment="1">
      <alignment horizontal="left" wrapText="1"/>
    </xf>
    <xf numFmtId="0" fontId="35" fillId="13" borderId="0" xfId="0" applyFont="1" applyFill="1"/>
    <xf numFmtId="49" fontId="36" fillId="2" borderId="57" xfId="0" applyNumberFormat="1" applyFont="1" applyFill="1" applyBorder="1" applyAlignment="1">
      <alignment wrapText="1"/>
    </xf>
    <xf numFmtId="49" fontId="28" fillId="0" borderId="0" xfId="0" applyNumberFormat="1" applyFont="1" applyFill="1" applyAlignment="1">
      <alignment horizontal="left"/>
    </xf>
    <xf numFmtId="49" fontId="31" fillId="17" borderId="10" xfId="0" applyNumberFormat="1" applyFont="1" applyFill="1" applyBorder="1" applyAlignment="1">
      <alignment horizontal="left"/>
    </xf>
    <xf numFmtId="0" fontId="31" fillId="17" borderId="58" xfId="0" applyFont="1" applyFill="1" applyBorder="1" applyAlignment="1">
      <alignment horizontal="left"/>
    </xf>
    <xf numFmtId="0" fontId="31" fillId="17" borderId="0" xfId="0" applyFont="1" applyFill="1"/>
    <xf numFmtId="49" fontId="34" fillId="3" borderId="17" xfId="0" applyNumberFormat="1" applyFont="1" applyFill="1" applyBorder="1" applyAlignment="1">
      <alignment horizontal="left"/>
    </xf>
    <xf numFmtId="0" fontId="34" fillId="3" borderId="16" xfId="0" applyFont="1" applyFill="1" applyBorder="1" applyAlignment="1">
      <alignment horizontal="left"/>
    </xf>
    <xf numFmtId="49" fontId="34" fillId="3" borderId="1" xfId="0" applyNumberFormat="1" applyFont="1" applyFill="1" applyBorder="1" applyAlignment="1">
      <alignment horizontal="center"/>
    </xf>
    <xf numFmtId="0" fontId="34" fillId="6" borderId="1" xfId="0" applyFont="1" applyFill="1" applyBorder="1"/>
    <xf numFmtId="49" fontId="31" fillId="17" borderId="13" xfId="0" applyNumberFormat="1" applyFont="1" applyFill="1" applyBorder="1" applyAlignment="1">
      <alignment horizontal="left"/>
    </xf>
    <xf numFmtId="0" fontId="31" fillId="17" borderId="14" xfId="0" applyFont="1" applyFill="1" applyBorder="1" applyAlignment="1">
      <alignment horizontal="left"/>
    </xf>
    <xf numFmtId="0" fontId="31" fillId="18" borderId="0" xfId="0" applyFont="1" applyFill="1"/>
    <xf numFmtId="49" fontId="34" fillId="3" borderId="50" xfId="0" applyNumberFormat="1" applyFont="1" applyFill="1" applyBorder="1" applyAlignment="1">
      <alignment horizontal="center"/>
    </xf>
    <xf numFmtId="0" fontId="34" fillId="3" borderId="1" xfId="0" applyFont="1" applyFill="1" applyBorder="1"/>
    <xf numFmtId="49" fontId="36" fillId="3" borderId="17" xfId="0" applyNumberFormat="1" applyFont="1" applyFill="1" applyBorder="1" applyAlignment="1">
      <alignment horizontal="left"/>
    </xf>
    <xf numFmtId="0" fontId="36" fillId="3" borderId="16" xfId="0" applyFont="1" applyFill="1" applyBorder="1" applyAlignment="1">
      <alignment horizontal="left"/>
    </xf>
    <xf numFmtId="49" fontId="36" fillId="3" borderId="1" xfId="0" applyNumberFormat="1" applyFont="1" applyFill="1" applyBorder="1" applyAlignment="1">
      <alignment horizontal="center"/>
    </xf>
    <xf numFmtId="0" fontId="36" fillId="3" borderId="1" xfId="0" applyFont="1" applyFill="1" applyBorder="1"/>
    <xf numFmtId="0" fontId="36" fillId="3" borderId="16" xfId="0" applyFont="1" applyFill="1" applyBorder="1" applyAlignment="1">
      <alignment horizontal="left" indent="1"/>
    </xf>
    <xf numFmtId="49" fontId="30" fillId="3" borderId="17" xfId="0" applyNumberFormat="1" applyFont="1" applyFill="1" applyBorder="1" applyAlignment="1">
      <alignment horizontal="left"/>
    </xf>
    <xf numFmtId="49" fontId="36" fillId="3" borderId="16" xfId="0" applyNumberFormat="1" applyFont="1" applyFill="1" applyBorder="1" applyAlignment="1">
      <alignment horizontal="left" wrapText="1" indent="2"/>
    </xf>
    <xf numFmtId="0" fontId="30" fillId="3" borderId="1" xfId="0" applyFont="1" applyFill="1" applyBorder="1"/>
    <xf numFmtId="49" fontId="36" fillId="3" borderId="16" xfId="0" applyNumberFormat="1" applyFont="1" applyFill="1" applyBorder="1" applyAlignment="1">
      <alignment horizontal="left" indent="2"/>
    </xf>
    <xf numFmtId="49" fontId="36" fillId="3" borderId="16" xfId="0" applyNumberFormat="1" applyFont="1" applyFill="1" applyBorder="1" applyAlignment="1">
      <alignment horizontal="left" wrapText="1" indent="3"/>
    </xf>
    <xf numFmtId="49" fontId="34" fillId="3" borderId="45" xfId="0" applyNumberFormat="1" applyFont="1" applyFill="1" applyBorder="1" applyAlignment="1">
      <alignment horizontal="left"/>
    </xf>
    <xf numFmtId="0" fontId="34" fillId="3" borderId="51" xfId="0" applyFont="1" applyFill="1" applyBorder="1" applyAlignment="1">
      <alignment horizontal="left"/>
    </xf>
    <xf numFmtId="49" fontId="34" fillId="3" borderId="52" xfId="0" applyNumberFormat="1" applyFont="1" applyFill="1" applyBorder="1" applyAlignment="1">
      <alignment horizontal="center"/>
    </xf>
    <xf numFmtId="0" fontId="34" fillId="3" borderId="46" xfId="0" applyFont="1" applyFill="1" applyBorder="1"/>
    <xf numFmtId="0" fontId="35" fillId="3" borderId="54" xfId="0" applyFont="1" applyFill="1" applyBorder="1" applyAlignment="1">
      <alignment horizontal="left"/>
    </xf>
    <xf numFmtId="49" fontId="35" fillId="3" borderId="55" xfId="0" applyNumberFormat="1" applyFont="1" applyFill="1" applyBorder="1" applyAlignment="1">
      <alignment horizontal="center"/>
    </xf>
    <xf numFmtId="0" fontId="35" fillId="3" borderId="56" xfId="0" applyFont="1" applyFill="1" applyBorder="1"/>
    <xf numFmtId="0" fontId="34" fillId="3" borderId="16" xfId="0" applyFont="1" applyFill="1" applyBorder="1" applyAlignment="1">
      <alignment horizontal="left" wrapText="1"/>
    </xf>
    <xf numFmtId="0" fontId="30" fillId="3" borderId="0" xfId="0" applyFont="1" applyFill="1"/>
    <xf numFmtId="0" fontId="30" fillId="3" borderId="16" xfId="0" applyFont="1" applyFill="1" applyBorder="1" applyAlignment="1">
      <alignment horizontal="left" wrapText="1"/>
    </xf>
    <xf numFmtId="49" fontId="30" fillId="3" borderId="1" xfId="0" applyNumberFormat="1" applyFont="1" applyFill="1" applyBorder="1" applyAlignment="1">
      <alignment horizontal="center"/>
    </xf>
    <xf numFmtId="49" fontId="36" fillId="3" borderId="16" xfId="0" applyNumberFormat="1" applyFont="1" applyFill="1" applyBorder="1" applyAlignment="1">
      <alignment horizontal="left" indent="1"/>
    </xf>
    <xf numFmtId="0" fontId="36" fillId="3" borderId="16" xfId="0" applyFont="1" applyFill="1" applyBorder="1" applyAlignment="1">
      <alignment horizontal="left" indent="2"/>
    </xf>
    <xf numFmtId="49" fontId="34" fillId="3" borderId="7" xfId="0" applyNumberFormat="1" applyFont="1" applyFill="1" applyBorder="1" applyAlignment="1">
      <alignment horizontal="left"/>
    </xf>
    <xf numFmtId="0" fontId="34" fillId="3" borderId="9" xfId="0" applyFont="1" applyFill="1" applyBorder="1" applyAlignment="1">
      <alignment horizontal="left" wrapText="1"/>
    </xf>
    <xf numFmtId="49" fontId="34" fillId="3" borderId="0" xfId="0" applyNumberFormat="1" applyFont="1" applyFill="1" applyBorder="1" applyAlignment="1">
      <alignment horizontal="center"/>
    </xf>
    <xf numFmtId="0" fontId="35" fillId="3" borderId="0" xfId="0" applyFont="1" applyFill="1"/>
    <xf numFmtId="0" fontId="36" fillId="2" borderId="6" xfId="0" applyFont="1" applyFill="1" applyBorder="1" applyAlignment="1">
      <alignment horizontal="left"/>
    </xf>
    <xf numFmtId="49" fontId="36" fillId="2" borderId="18" xfId="0" applyNumberFormat="1" applyFont="1" applyFill="1" applyBorder="1" applyAlignment="1">
      <alignment horizontal="center"/>
    </xf>
    <xf numFmtId="49" fontId="29" fillId="2" borderId="18" xfId="0" applyNumberFormat="1" applyFont="1" applyFill="1" applyBorder="1" applyAlignment="1">
      <alignment horizontal="left"/>
    </xf>
    <xf numFmtId="0" fontId="30" fillId="8" borderId="0" xfId="0" applyFont="1" applyFill="1"/>
    <xf numFmtId="49" fontId="36" fillId="2" borderId="43" xfId="0" applyNumberFormat="1" applyFont="1" applyFill="1" applyBorder="1" applyAlignment="1">
      <alignment wrapText="1"/>
    </xf>
    <xf numFmtId="49" fontId="36" fillId="2" borderId="4" xfId="0" applyNumberFormat="1" applyFont="1" applyFill="1" applyBorder="1" applyAlignment="1">
      <alignment horizontal="left"/>
    </xf>
    <xf numFmtId="0" fontId="39" fillId="2" borderId="18" xfId="0" applyFont="1" applyFill="1" applyBorder="1"/>
    <xf numFmtId="49" fontId="36" fillId="3" borderId="57" xfId="0" applyNumberFormat="1" applyFont="1" applyFill="1" applyBorder="1" applyAlignment="1">
      <alignment wrapText="1"/>
    </xf>
    <xf numFmtId="49" fontId="36" fillId="3" borderId="43" xfId="0" applyNumberFormat="1" applyFont="1" applyFill="1" applyBorder="1" applyAlignment="1">
      <alignment wrapText="1"/>
    </xf>
    <xf numFmtId="49" fontId="36" fillId="2" borderId="62" xfId="0" applyNumberFormat="1" applyFont="1" applyFill="1" applyBorder="1" applyAlignment="1">
      <alignment wrapText="1"/>
    </xf>
    <xf numFmtId="49" fontId="36" fillId="2" borderId="63" xfId="0" applyNumberFormat="1" applyFont="1" applyFill="1" applyBorder="1" applyAlignment="1">
      <alignment wrapText="1"/>
    </xf>
    <xf numFmtId="49" fontId="39" fillId="2" borderId="0" xfId="0" applyNumberFormat="1" applyFont="1" applyFill="1" applyAlignment="1">
      <alignment horizontal="right"/>
    </xf>
    <xf numFmtId="0" fontId="39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15"/>
    </xf>
    <xf numFmtId="49" fontId="36" fillId="15" borderId="7" xfId="0" applyNumberFormat="1" applyFont="1" applyFill="1" applyBorder="1" applyAlignment="1">
      <alignment horizontal="left"/>
    </xf>
    <xf numFmtId="0" fontId="36" fillId="14" borderId="9" xfId="0" applyFont="1" applyFill="1" applyBorder="1" applyAlignment="1">
      <alignment horizontal="left" indent="1"/>
    </xf>
    <xf numFmtId="49" fontId="36" fillId="15" borderId="0" xfId="0" applyNumberFormat="1" applyFont="1" applyFill="1" applyBorder="1" applyAlignment="1">
      <alignment horizontal="center"/>
    </xf>
    <xf numFmtId="2" fontId="44" fillId="15" borderId="0" xfId="0" applyNumberFormat="1" applyFont="1" applyFill="1"/>
    <xf numFmtId="0" fontId="36" fillId="15" borderId="0" xfId="0" applyFont="1" applyFill="1"/>
    <xf numFmtId="49" fontId="7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7" fillId="2" borderId="0" xfId="0" applyFont="1" applyFill="1" applyBorder="1" applyProtection="1">
      <protection hidden="1"/>
    </xf>
    <xf numFmtId="0" fontId="7" fillId="0" borderId="0" xfId="0" applyFont="1" applyBorder="1" applyProtection="1">
      <protection hidden="1"/>
    </xf>
    <xf numFmtId="49" fontId="9" fillId="0" borderId="0" xfId="0" applyNumberFormat="1" applyFont="1" applyProtection="1">
      <protection hidden="1"/>
    </xf>
    <xf numFmtId="0" fontId="9" fillId="0" borderId="0" xfId="0" applyFont="1" applyProtection="1">
      <protection hidden="1"/>
    </xf>
    <xf numFmtId="0" fontId="9" fillId="2" borderId="0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43" fillId="0" borderId="0" xfId="0" applyFont="1" applyBorder="1" applyAlignment="1" applyProtection="1">
      <alignment vertical="top" wrapText="1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9" fillId="0" borderId="0" xfId="0" applyFont="1" applyAlignment="1" applyProtection="1">
      <alignment horizontal="left" vertical="top" indent="8"/>
      <protection hidden="1"/>
    </xf>
    <xf numFmtId="0" fontId="7" fillId="0" borderId="0" xfId="0" applyFont="1" applyAlignment="1" applyProtection="1">
      <alignment horizontal="center"/>
      <protection hidden="1"/>
    </xf>
    <xf numFmtId="49" fontId="9" fillId="0" borderId="0" xfId="0" applyNumberFormat="1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left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49" fontId="7" fillId="0" borderId="0" xfId="0" applyNumberFormat="1" applyFont="1" applyAlignment="1" applyProtection="1">
      <alignment horizontal="center"/>
      <protection hidden="1"/>
    </xf>
    <xf numFmtId="1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0" xfId="0" applyFont="1" applyFill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49" fontId="8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49" fontId="8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4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49" fontId="8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49" fontId="8" fillId="2" borderId="9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9" xfId="0" applyNumberFormat="1" applyFont="1" applyFill="1" applyBorder="1" applyAlignment="1" applyProtection="1">
      <alignment horizontal="center" vertical="center" wrapText="1"/>
      <protection hidden="1"/>
    </xf>
    <xf numFmtId="1" fontId="8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9" fillId="4" borderId="0" xfId="0" applyFont="1" applyFill="1" applyBorder="1" applyProtection="1">
      <protection hidden="1"/>
    </xf>
    <xf numFmtId="0" fontId="9" fillId="4" borderId="0" xfId="0" applyFont="1" applyFill="1" applyProtection="1">
      <protection hidden="1"/>
    </xf>
    <xf numFmtId="3" fontId="9" fillId="4" borderId="9" xfId="0" applyNumberFormat="1" applyFont="1" applyFill="1" applyBorder="1" applyAlignment="1" applyProtection="1">
      <protection hidden="1"/>
    </xf>
    <xf numFmtId="3" fontId="9" fillId="4" borderId="14" xfId="0" applyNumberFormat="1" applyFont="1" applyFill="1" applyBorder="1" applyAlignment="1" applyProtection="1">
      <protection hidden="1"/>
    </xf>
    <xf numFmtId="0" fontId="11" fillId="2" borderId="0" xfId="0" applyFont="1" applyFill="1" applyBorder="1" applyProtection="1">
      <protection hidden="1"/>
    </xf>
    <xf numFmtId="0" fontId="11" fillId="0" borderId="0" xfId="0" applyFont="1" applyBorder="1" applyProtection="1">
      <protection hidden="1"/>
    </xf>
    <xf numFmtId="0" fontId="11" fillId="0" borderId="0" xfId="0" applyFont="1" applyProtection="1">
      <protection hidden="1"/>
    </xf>
    <xf numFmtId="3" fontId="11" fillId="2" borderId="7" xfId="0" applyNumberFormat="1" applyFont="1" applyFill="1" applyBorder="1" applyAlignment="1" applyProtection="1">
      <alignment horizontal="right" vertical="center"/>
      <protection hidden="1"/>
    </xf>
    <xf numFmtId="0" fontId="9" fillId="2" borderId="0" xfId="0" applyFont="1" applyFill="1" applyBorder="1" applyAlignment="1" applyProtection="1">
      <alignment horizontal="left"/>
      <protection hidden="1"/>
    </xf>
    <xf numFmtId="3" fontId="11" fillId="0" borderId="7" xfId="0" applyNumberFormat="1" applyFont="1" applyFill="1" applyBorder="1" applyAlignment="1" applyProtection="1">
      <alignment horizontal="right"/>
      <protection hidden="1"/>
    </xf>
    <xf numFmtId="3" fontId="11" fillId="2" borderId="7" xfId="0" applyNumberFormat="1" applyFont="1" applyFill="1" applyBorder="1" applyAlignment="1" applyProtection="1">
      <alignment horizontal="right"/>
      <protection hidden="1"/>
    </xf>
    <xf numFmtId="0" fontId="12" fillId="2" borderId="0" xfId="0" applyFont="1" applyFill="1" applyBorder="1" applyProtection="1">
      <protection hidden="1"/>
    </xf>
    <xf numFmtId="0" fontId="12" fillId="0" borderId="0" xfId="0" applyFont="1" applyBorder="1" applyProtection="1">
      <protection hidden="1"/>
    </xf>
    <xf numFmtId="0" fontId="12" fillId="0" borderId="0" xfId="0" applyFont="1" applyProtection="1">
      <protection hidden="1"/>
    </xf>
    <xf numFmtId="0" fontId="10" fillId="2" borderId="0" xfId="0" applyFont="1" applyFill="1" applyBorder="1" applyProtection="1">
      <protection hidden="1"/>
    </xf>
    <xf numFmtId="0" fontId="10" fillId="0" borderId="0" xfId="0" applyFont="1" applyBorder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Alignment="1" applyProtection="1">
      <alignment horizontal="right"/>
      <protection hidden="1"/>
    </xf>
    <xf numFmtId="1" fontId="8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Protection="1">
      <protection hidden="1"/>
    </xf>
    <xf numFmtId="0" fontId="11" fillId="0" borderId="0" xfId="0" applyFont="1" applyFill="1" applyProtection="1">
      <protection hidden="1"/>
    </xf>
    <xf numFmtId="49" fontId="12" fillId="2" borderId="7" xfId="0" applyNumberFormat="1" applyFont="1" applyFill="1" applyBorder="1" applyAlignment="1" applyProtection="1">
      <alignment horizontal="center"/>
      <protection hidden="1"/>
    </xf>
    <xf numFmtId="3" fontId="9" fillId="2" borderId="7" xfId="0" applyNumberFormat="1" applyFont="1" applyFill="1" applyBorder="1" applyAlignment="1" applyProtection="1">
      <alignment vertical="center"/>
      <protection hidden="1"/>
    </xf>
    <xf numFmtId="49" fontId="10" fillId="0" borderId="13" xfId="0" applyNumberFormat="1" applyFont="1" applyBorder="1" applyAlignment="1" applyProtection="1">
      <alignment horizontal="center"/>
      <protection hidden="1"/>
    </xf>
    <xf numFmtId="49" fontId="10" fillId="0" borderId="7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Protection="1">
      <protection hidden="1"/>
    </xf>
    <xf numFmtId="0" fontId="10" fillId="0" borderId="0" xfId="0" applyFont="1" applyFill="1" applyProtection="1">
      <protection hidden="1"/>
    </xf>
    <xf numFmtId="0" fontId="9" fillId="0" borderId="0" xfId="0" applyFont="1" applyFill="1" applyBorder="1" applyProtection="1">
      <protection hidden="1"/>
    </xf>
    <xf numFmtId="0" fontId="9" fillId="0" borderId="0" xfId="0" applyFont="1" applyFill="1" applyProtection="1">
      <protection hidden="1"/>
    </xf>
    <xf numFmtId="0" fontId="8" fillId="2" borderId="0" xfId="0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49" fontId="11" fillId="0" borderId="7" xfId="0" applyNumberFormat="1" applyFont="1" applyBorder="1" applyAlignment="1" applyProtection="1">
      <alignment horizontal="center"/>
      <protection hidden="1"/>
    </xf>
    <xf numFmtId="3" fontId="10" fillId="0" borderId="7" xfId="0" applyNumberFormat="1" applyFont="1" applyBorder="1" applyAlignment="1" applyProtection="1">
      <alignment horizontal="right"/>
      <protection hidden="1"/>
    </xf>
    <xf numFmtId="0" fontId="9" fillId="2" borderId="0" xfId="0" applyFont="1" applyFill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49" fontId="9" fillId="0" borderId="9" xfId="0" applyNumberFormat="1" applyFont="1" applyBorder="1" applyAlignment="1" applyProtection="1">
      <alignment horizontal="center"/>
      <protection hidden="1"/>
    </xf>
    <xf numFmtId="3" fontId="9" fillId="0" borderId="7" xfId="0" applyNumberFormat="1" applyFont="1" applyBorder="1" applyAlignment="1" applyProtection="1">
      <protection hidden="1"/>
    </xf>
    <xf numFmtId="3" fontId="9" fillId="15" borderId="7" xfId="0" applyNumberFormat="1" applyFont="1" applyFill="1" applyBorder="1" applyAlignment="1" applyProtection="1">
      <alignment horizontal="left" vertical="center"/>
      <protection hidden="1"/>
    </xf>
    <xf numFmtId="0" fontId="9" fillId="15" borderId="0" xfId="0" applyFont="1" applyFill="1" applyBorder="1" applyAlignment="1" applyProtection="1">
      <alignment horizontal="left"/>
      <protection hidden="1"/>
    </xf>
    <xf numFmtId="49" fontId="12" fillId="15" borderId="7" xfId="0" applyNumberFormat="1" applyFont="1" applyFill="1" applyBorder="1" applyAlignment="1" applyProtection="1">
      <alignment horizontal="center"/>
      <protection hidden="1"/>
    </xf>
    <xf numFmtId="3" fontId="11" fillId="15" borderId="7" xfId="0" applyNumberFormat="1" applyFont="1" applyFill="1" applyBorder="1" applyAlignment="1" applyProtection="1">
      <alignment horizontal="right"/>
      <protection hidden="1"/>
    </xf>
    <xf numFmtId="0" fontId="11" fillId="20" borderId="0" xfId="0" applyFont="1" applyFill="1" applyBorder="1" applyProtection="1">
      <protection hidden="1"/>
    </xf>
    <xf numFmtId="0" fontId="11" fillId="21" borderId="0" xfId="0" applyFont="1" applyFill="1" applyBorder="1" applyProtection="1">
      <protection hidden="1"/>
    </xf>
    <xf numFmtId="0" fontId="11" fillId="21" borderId="0" xfId="0" applyFont="1" applyFill="1" applyProtection="1">
      <protection hidden="1"/>
    </xf>
    <xf numFmtId="3" fontId="9" fillId="15" borderId="7" xfId="0" applyNumberFormat="1" applyFont="1" applyFill="1" applyBorder="1" applyAlignment="1" applyProtection="1">
      <alignment vertical="center"/>
      <protection hidden="1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49" fontId="8" fillId="0" borderId="6" xfId="0" applyNumberFormat="1" applyFont="1" applyFill="1" applyBorder="1" applyAlignment="1" applyProtection="1">
      <alignment horizontal="center" vertical="center" wrapText="1"/>
      <protection hidden="1"/>
    </xf>
    <xf numFmtId="1" fontId="8" fillId="0" borderId="4" xfId="0" applyNumberFormat="1" applyFont="1" applyFill="1" applyBorder="1" applyAlignment="1" applyProtection="1">
      <alignment horizontal="center" vertical="center" wrapText="1"/>
      <protection hidden="1"/>
    </xf>
    <xf numFmtId="1" fontId="8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5" fillId="5" borderId="0" xfId="0" applyFont="1" applyFill="1" applyBorder="1" applyProtection="1">
      <protection hidden="1"/>
    </xf>
    <xf numFmtId="0" fontId="15" fillId="5" borderId="0" xfId="0" applyFont="1" applyFill="1" applyProtection="1">
      <protection hidden="1"/>
    </xf>
    <xf numFmtId="0" fontId="16" fillId="2" borderId="0" xfId="0" applyFont="1" applyFill="1" applyBorder="1" applyProtection="1">
      <protection hidden="1"/>
    </xf>
    <xf numFmtId="0" fontId="16" fillId="0" borderId="0" xfId="0" applyFont="1" applyFill="1" applyBorder="1" applyProtection="1">
      <protection hidden="1"/>
    </xf>
    <xf numFmtId="0" fontId="16" fillId="0" borderId="0" xfId="0" applyFont="1" applyFill="1" applyProtection="1">
      <protection hidden="1"/>
    </xf>
    <xf numFmtId="0" fontId="15" fillId="2" borderId="0" xfId="0" applyFont="1" applyFill="1" applyBorder="1" applyProtection="1">
      <protection hidden="1"/>
    </xf>
    <xf numFmtId="0" fontId="15" fillId="2" borderId="0" xfId="0" applyFont="1" applyFill="1" applyProtection="1">
      <protection hidden="1"/>
    </xf>
    <xf numFmtId="3" fontId="12" fillId="15" borderId="7" xfId="0" applyNumberFormat="1" applyFont="1" applyFill="1" applyBorder="1" applyAlignment="1" applyProtection="1">
      <alignment horizontal="right"/>
      <protection hidden="1"/>
    </xf>
    <xf numFmtId="0" fontId="17" fillId="2" borderId="0" xfId="0" applyFont="1" applyFill="1" applyBorder="1" applyProtection="1">
      <protection hidden="1"/>
    </xf>
    <xf numFmtId="0" fontId="16" fillId="2" borderId="0" xfId="0" applyFont="1" applyFill="1" applyProtection="1">
      <protection hidden="1"/>
    </xf>
    <xf numFmtId="0" fontId="12" fillId="2" borderId="0" xfId="0" applyFont="1" applyFill="1" applyProtection="1">
      <protection hidden="1"/>
    </xf>
    <xf numFmtId="0" fontId="15" fillId="0" borderId="0" xfId="0" applyFont="1" applyBorder="1" applyProtection="1">
      <protection hidden="1"/>
    </xf>
    <xf numFmtId="0" fontId="15" fillId="0" borderId="0" xfId="0" applyFont="1" applyProtection="1">
      <protection hidden="1"/>
    </xf>
    <xf numFmtId="0" fontId="3" fillId="2" borderId="0" xfId="0" applyFont="1" applyFill="1" applyBorder="1" applyProtection="1">
      <protection hidden="1"/>
    </xf>
    <xf numFmtId="0" fontId="3" fillId="3" borderId="0" xfId="0" applyFont="1" applyFill="1" applyBorder="1" applyProtection="1">
      <protection hidden="1"/>
    </xf>
    <xf numFmtId="0" fontId="3" fillId="3" borderId="1" xfId="0" applyFont="1" applyFill="1" applyBorder="1" applyProtection="1">
      <protection hidden="1"/>
    </xf>
    <xf numFmtId="0" fontId="4" fillId="2" borderId="0" xfId="0" applyFont="1" applyFill="1" applyBorder="1" applyProtection="1"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Border="1" applyAlignment="1" applyProtection="1">
      <alignment vertical="center"/>
      <protection hidden="1"/>
    </xf>
    <xf numFmtId="0" fontId="4" fillId="6" borderId="0" xfId="0" applyFont="1" applyFill="1" applyBorder="1" applyProtection="1">
      <protection hidden="1"/>
    </xf>
    <xf numFmtId="0" fontId="4" fillId="6" borderId="16" xfId="0" applyFont="1" applyFill="1" applyBorder="1" applyProtection="1">
      <protection hidden="1"/>
    </xf>
    <xf numFmtId="0" fontId="4" fillId="6" borderId="17" xfId="0" applyFont="1" applyFill="1" applyBorder="1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2" fillId="2" borderId="18" xfId="0" applyFont="1" applyFill="1" applyBorder="1" applyProtection="1">
      <protection hidden="1"/>
    </xf>
    <xf numFmtId="0" fontId="8" fillId="0" borderId="0" xfId="0" applyFont="1" applyFill="1" applyBorder="1" applyProtection="1">
      <protection hidden="1"/>
    </xf>
    <xf numFmtId="3" fontId="9" fillId="2" borderId="9" xfId="0" applyNumberFormat="1" applyFont="1" applyFill="1" applyBorder="1" applyAlignment="1" applyProtection="1">
      <alignment vertical="center"/>
      <protection hidden="1"/>
    </xf>
    <xf numFmtId="3" fontId="9" fillId="2" borderId="4" xfId="0" applyNumberFormat="1" applyFont="1" applyFill="1" applyBorder="1" applyProtection="1">
      <protection hidden="1"/>
    </xf>
    <xf numFmtId="0" fontId="9" fillId="0" borderId="18" xfId="0" applyFont="1" applyFill="1" applyBorder="1" applyProtection="1">
      <protection hidden="1"/>
    </xf>
    <xf numFmtId="0" fontId="9" fillId="5" borderId="0" xfId="0" applyFont="1" applyFill="1" applyBorder="1" applyProtection="1">
      <protection hidden="1"/>
    </xf>
    <xf numFmtId="0" fontId="9" fillId="5" borderId="0" xfId="0" applyFont="1" applyFill="1" applyProtection="1">
      <protection hidden="1"/>
    </xf>
    <xf numFmtId="0" fontId="9" fillId="5" borderId="18" xfId="0" applyFont="1" applyFill="1" applyBorder="1" applyProtection="1">
      <protection hidden="1"/>
    </xf>
    <xf numFmtId="3" fontId="9" fillId="2" borderId="6" xfId="0" applyNumberFormat="1" applyFont="1" applyFill="1" applyBorder="1" applyProtection="1">
      <protection hidden="1"/>
    </xf>
    <xf numFmtId="49" fontId="8" fillId="0" borderId="0" xfId="0" applyNumberFormat="1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left"/>
      <protection hidden="1"/>
    </xf>
    <xf numFmtId="3" fontId="20" fillId="0" borderId="0" xfId="0" applyNumberFormat="1" applyFont="1" applyProtection="1">
      <protection hidden="1"/>
    </xf>
    <xf numFmtId="0" fontId="9" fillId="0" borderId="0" xfId="0" applyFont="1" applyFill="1" applyAlignment="1" applyProtection="1">
      <alignment horizontal="left"/>
      <protection hidden="1"/>
    </xf>
    <xf numFmtId="0" fontId="9" fillId="2" borderId="0" xfId="0" applyFont="1" applyFill="1" applyAlignment="1" applyProtection="1">
      <protection hidden="1"/>
    </xf>
    <xf numFmtId="3" fontId="9" fillId="2" borderId="0" xfId="0" applyNumberFormat="1" applyFont="1" applyFill="1" applyAlignment="1" applyProtection="1">
      <protection hidden="1"/>
    </xf>
    <xf numFmtId="3" fontId="9" fillId="2" borderId="0" xfId="0" applyNumberFormat="1" applyFont="1" applyFill="1" applyAlignment="1" applyProtection="1">
      <alignment wrapText="1"/>
      <protection hidden="1"/>
    </xf>
    <xf numFmtId="49" fontId="21" fillId="0" borderId="0" xfId="0" applyNumberFormat="1" applyFont="1" applyAlignment="1" applyProtection="1">
      <alignment vertical="top"/>
      <protection hidden="1"/>
    </xf>
    <xf numFmtId="0" fontId="7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30" fillId="0" borderId="0" xfId="0" applyFont="1" applyProtection="1">
      <protection hidden="1"/>
    </xf>
    <xf numFmtId="0" fontId="30" fillId="0" borderId="0" xfId="0" applyFont="1" applyAlignment="1" applyProtection="1">
      <alignment horizontal="right"/>
      <protection hidden="1"/>
    </xf>
    <xf numFmtId="3" fontId="30" fillId="0" borderId="0" xfId="0" applyNumberFormat="1" applyFont="1" applyProtection="1">
      <protection hidden="1"/>
    </xf>
    <xf numFmtId="3" fontId="30" fillId="0" borderId="0" xfId="0" applyNumberFormat="1" applyFont="1" applyAlignment="1" applyProtection="1">
      <protection hidden="1"/>
    </xf>
    <xf numFmtId="0" fontId="41" fillId="0" borderId="0" xfId="0" applyFont="1" applyBorder="1" applyAlignment="1" applyProtection="1">
      <alignment horizontal="left"/>
      <protection hidden="1"/>
    </xf>
    <xf numFmtId="0" fontId="41" fillId="0" borderId="0" xfId="0" applyFont="1" applyFill="1" applyAlignment="1" applyProtection="1">
      <alignment horizontal="left"/>
      <protection hidden="1"/>
    </xf>
    <xf numFmtId="3" fontId="30" fillId="0" borderId="0" xfId="0" applyNumberFormat="1" applyFont="1" applyAlignment="1" applyProtection="1">
      <alignment horizontal="right"/>
      <protection hidden="1"/>
    </xf>
    <xf numFmtId="0" fontId="41" fillId="0" borderId="0" xfId="0" applyFont="1" applyAlignment="1" applyProtection="1">
      <protection hidden="1"/>
    </xf>
    <xf numFmtId="0" fontId="31" fillId="0" borderId="0" xfId="0" applyFont="1" applyAlignment="1" applyProtection="1">
      <protection hidden="1"/>
    </xf>
    <xf numFmtId="3" fontId="31" fillId="0" borderId="0" xfId="0" applyNumberFormat="1" applyFont="1" applyAlignment="1" applyProtection="1">
      <protection hidden="1"/>
    </xf>
    <xf numFmtId="0" fontId="31" fillId="0" borderId="0" xfId="0" applyFont="1" applyAlignment="1" applyProtection="1">
      <alignment horizontal="center"/>
      <protection hidden="1"/>
    </xf>
    <xf numFmtId="3" fontId="31" fillId="0" borderId="0" xfId="0" applyNumberFormat="1" applyFont="1" applyAlignment="1" applyProtection="1">
      <alignment horizontal="center"/>
      <protection hidden="1"/>
    </xf>
    <xf numFmtId="1" fontId="3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31" fillId="9" borderId="65" xfId="0" applyFont="1" applyFill="1" applyBorder="1" applyAlignment="1" applyProtection="1">
      <alignment horizontal="center" vertical="center"/>
      <protection hidden="1"/>
    </xf>
    <xf numFmtId="0" fontId="31" fillId="9" borderId="66" xfId="0" applyFont="1" applyFill="1" applyBorder="1" applyAlignment="1" applyProtection="1">
      <alignment vertical="center"/>
      <protection hidden="1"/>
    </xf>
    <xf numFmtId="3" fontId="31" fillId="9" borderId="67" xfId="0" applyNumberFormat="1" applyFont="1" applyFill="1" applyBorder="1" applyAlignment="1" applyProtection="1">
      <alignment vertical="center"/>
      <protection hidden="1"/>
    </xf>
    <xf numFmtId="4" fontId="34" fillId="9" borderId="68" xfId="0" applyNumberFormat="1" applyFont="1" applyFill="1" applyBorder="1" applyAlignment="1" applyProtection="1">
      <alignment horizontal="center" vertical="center"/>
      <protection hidden="1"/>
    </xf>
    <xf numFmtId="3" fontId="30" fillId="0" borderId="0" xfId="0" applyNumberFormat="1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3" fontId="31" fillId="0" borderId="0" xfId="0" applyNumberFormat="1" applyFont="1" applyAlignment="1" applyProtection="1">
      <alignment vertical="center"/>
      <protection hidden="1"/>
    </xf>
    <xf numFmtId="0" fontId="31" fillId="0" borderId="69" xfId="0" applyFont="1" applyFill="1" applyBorder="1" applyAlignment="1" applyProtection="1">
      <alignment horizontal="center" vertical="center"/>
      <protection hidden="1"/>
    </xf>
    <xf numFmtId="0" fontId="31" fillId="0" borderId="70" xfId="0" applyFont="1" applyFill="1" applyBorder="1" applyAlignment="1" applyProtection="1">
      <alignment horizontal="left" vertical="center" indent="1"/>
      <protection hidden="1"/>
    </xf>
    <xf numFmtId="3" fontId="31" fillId="0" borderId="71" xfId="0" applyNumberFormat="1" applyFont="1" applyFill="1" applyBorder="1" applyAlignment="1" applyProtection="1">
      <alignment vertical="center"/>
      <protection hidden="1"/>
    </xf>
    <xf numFmtId="3" fontId="30" fillId="0" borderId="0" xfId="0" applyNumberFormat="1" applyFont="1" applyFill="1" applyAlignment="1" applyProtection="1">
      <alignment vertical="center"/>
      <protection hidden="1"/>
    </xf>
    <xf numFmtId="0" fontId="31" fillId="0" borderId="0" xfId="0" applyFont="1" applyFill="1" applyAlignment="1" applyProtection="1">
      <alignment vertical="center"/>
      <protection hidden="1"/>
    </xf>
    <xf numFmtId="3" fontId="31" fillId="0" borderId="0" xfId="0" applyNumberFormat="1" applyFont="1" applyFill="1" applyAlignment="1" applyProtection="1">
      <alignment vertical="center"/>
      <protection hidden="1"/>
    </xf>
    <xf numFmtId="0" fontId="31" fillId="0" borderId="72" xfId="0" applyFont="1" applyFill="1" applyBorder="1" applyAlignment="1" applyProtection="1">
      <alignment horizontal="center" vertical="center"/>
      <protection hidden="1"/>
    </xf>
    <xf numFmtId="0" fontId="31" fillId="0" borderId="73" xfId="0" applyFont="1" applyFill="1" applyBorder="1" applyAlignment="1" applyProtection="1">
      <alignment horizontal="left" vertical="center" indent="1"/>
      <protection hidden="1"/>
    </xf>
    <xf numFmtId="3" fontId="31" fillId="0" borderId="12" xfId="0" applyNumberFormat="1" applyFont="1" applyFill="1" applyBorder="1" applyAlignment="1" applyProtection="1">
      <alignment vertical="center"/>
      <protection hidden="1"/>
    </xf>
    <xf numFmtId="4" fontId="34" fillId="0" borderId="74" xfId="0" applyNumberFormat="1" applyFont="1" applyFill="1" applyBorder="1" applyAlignment="1" applyProtection="1">
      <alignment horizontal="center" vertical="center"/>
      <protection hidden="1"/>
    </xf>
    <xf numFmtId="0" fontId="31" fillId="0" borderId="75" xfId="0" applyFont="1" applyFill="1" applyBorder="1" applyAlignment="1" applyProtection="1">
      <alignment horizontal="center" vertical="center"/>
      <protection hidden="1"/>
    </xf>
    <xf numFmtId="0" fontId="31" fillId="0" borderId="76" xfId="0" applyFont="1" applyFill="1" applyBorder="1" applyAlignment="1" applyProtection="1">
      <alignment horizontal="left" vertical="center" indent="1"/>
      <protection hidden="1"/>
    </xf>
    <xf numFmtId="3" fontId="31" fillId="0" borderId="77" xfId="0" applyNumberFormat="1" applyFont="1" applyFill="1" applyBorder="1" applyAlignment="1" applyProtection="1">
      <alignment vertical="center"/>
      <protection hidden="1"/>
    </xf>
    <xf numFmtId="4" fontId="34" fillId="0" borderId="78" xfId="0" applyNumberFormat="1" applyFont="1" applyFill="1" applyBorder="1" applyAlignment="1" applyProtection="1">
      <alignment horizontal="center" vertical="center"/>
      <protection hidden="1"/>
    </xf>
    <xf numFmtId="0" fontId="31" fillId="0" borderId="79" xfId="0" applyFont="1" applyBorder="1" applyAlignment="1" applyProtection="1">
      <alignment horizontal="right"/>
      <protection hidden="1"/>
    </xf>
    <xf numFmtId="0" fontId="31" fillId="0" borderId="80" xfId="0" applyFont="1" applyFill="1" applyBorder="1" applyAlignment="1" applyProtection="1">
      <protection hidden="1"/>
    </xf>
    <xf numFmtId="3" fontId="34" fillId="0" borderId="6" xfId="0" applyNumberFormat="1" applyFont="1" applyFill="1" applyBorder="1" applyAlignment="1" applyProtection="1">
      <protection hidden="1"/>
    </xf>
    <xf numFmtId="4" fontId="34" fillId="0" borderId="81" xfId="0" applyNumberFormat="1" applyFont="1" applyFill="1" applyBorder="1" applyAlignment="1" applyProtection="1">
      <alignment horizontal="center"/>
      <protection hidden="1"/>
    </xf>
    <xf numFmtId="164" fontId="31" fillId="0" borderId="0" xfId="0" applyNumberFormat="1" applyFont="1" applyAlignment="1" applyProtection="1">
      <alignment vertical="center"/>
      <protection hidden="1"/>
    </xf>
    <xf numFmtId="0" fontId="30" fillId="0" borderId="82" xfId="0" applyFont="1" applyBorder="1" applyAlignment="1" applyProtection="1">
      <alignment horizontal="right"/>
      <protection hidden="1"/>
    </xf>
    <xf numFmtId="0" fontId="30" fillId="0" borderId="83" xfId="0" applyFont="1" applyFill="1" applyBorder="1" applyAlignment="1" applyProtection="1">
      <alignment horizontal="left" indent="2"/>
      <protection hidden="1"/>
    </xf>
    <xf numFmtId="3" fontId="30" fillId="0" borderId="58" xfId="0" applyNumberFormat="1" applyFont="1" applyFill="1" applyBorder="1" applyAlignment="1" applyProtection="1">
      <protection hidden="1"/>
    </xf>
    <xf numFmtId="4" fontId="30" fillId="0" borderId="84" xfId="0" applyNumberFormat="1" applyFont="1" applyFill="1" applyBorder="1" applyAlignment="1" applyProtection="1">
      <alignment horizontal="center"/>
      <protection hidden="1"/>
    </xf>
    <xf numFmtId="164" fontId="30" fillId="0" borderId="0" xfId="0" applyNumberFormat="1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0" fillId="0" borderId="79" xfId="0" applyFont="1" applyBorder="1" applyAlignment="1" applyProtection="1">
      <alignment horizontal="right"/>
      <protection hidden="1"/>
    </xf>
    <xf numFmtId="0" fontId="30" fillId="0" borderId="80" xfId="0" applyFont="1" applyFill="1" applyBorder="1" applyAlignment="1" applyProtection="1">
      <alignment horizontal="left" indent="2"/>
      <protection hidden="1"/>
    </xf>
    <xf numFmtId="3" fontId="30" fillId="0" borderId="6" xfId="0" applyNumberFormat="1" applyFont="1" applyFill="1" applyBorder="1" applyAlignment="1" applyProtection="1">
      <protection hidden="1"/>
    </xf>
    <xf numFmtId="0" fontId="31" fillId="0" borderId="85" xfId="0" applyFont="1" applyBorder="1" applyAlignment="1" applyProtection="1">
      <alignment horizontal="right"/>
      <protection hidden="1"/>
    </xf>
    <xf numFmtId="0" fontId="31" fillId="0" borderId="86" xfId="0" applyFont="1" applyFill="1" applyBorder="1" applyAlignment="1" applyProtection="1">
      <protection hidden="1"/>
    </xf>
    <xf numFmtId="3" fontId="34" fillId="0" borderId="60" xfId="0" applyNumberFormat="1" applyFont="1" applyFill="1" applyBorder="1" applyAlignment="1" applyProtection="1">
      <protection hidden="1"/>
    </xf>
    <xf numFmtId="3" fontId="34" fillId="0" borderId="60" xfId="0" applyNumberFormat="1" applyFont="1" applyFill="1" applyBorder="1" applyAlignment="1" applyProtection="1">
      <alignment horizontal="center"/>
      <protection hidden="1"/>
    </xf>
    <xf numFmtId="0" fontId="34" fillId="0" borderId="85" xfId="0" applyFont="1" applyBorder="1" applyAlignment="1" applyProtection="1">
      <alignment horizontal="right"/>
      <protection hidden="1"/>
    </xf>
    <xf numFmtId="0" fontId="34" fillId="0" borderId="86" xfId="0" applyFont="1" applyFill="1" applyBorder="1" applyAlignment="1" applyProtection="1">
      <protection hidden="1"/>
    </xf>
    <xf numFmtId="3" fontId="40" fillId="0" borderId="0" xfId="0" applyNumberFormat="1" applyFont="1" applyAlignment="1" applyProtection="1">
      <alignment vertical="center"/>
      <protection hidden="1"/>
    </xf>
    <xf numFmtId="164" fontId="34" fillId="0" borderId="0" xfId="0" applyNumberFormat="1" applyFont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31" fillId="10" borderId="85" xfId="0" applyFont="1" applyFill="1" applyBorder="1" applyAlignment="1" applyProtection="1">
      <alignment horizontal="right" vertical="center"/>
      <protection hidden="1"/>
    </xf>
    <xf numFmtId="0" fontId="31" fillId="10" borderId="86" xfId="0" applyFont="1" applyFill="1" applyBorder="1" applyAlignment="1" applyProtection="1">
      <alignment vertical="center" wrapText="1"/>
      <protection hidden="1"/>
    </xf>
    <xf numFmtId="3" fontId="31" fillId="10" borderId="3" xfId="0" applyNumberFormat="1" applyFont="1" applyFill="1" applyBorder="1" applyAlignment="1" applyProtection="1">
      <alignment vertical="center"/>
      <protection hidden="1"/>
    </xf>
    <xf numFmtId="3" fontId="31" fillId="10" borderId="60" xfId="0" applyNumberFormat="1" applyFont="1" applyFill="1" applyBorder="1" applyAlignment="1" applyProtection="1">
      <alignment vertical="center"/>
      <protection hidden="1"/>
    </xf>
    <xf numFmtId="4" fontId="34" fillId="10" borderId="81" xfId="0" applyNumberFormat="1" applyFont="1" applyFill="1" applyBorder="1" applyAlignment="1" applyProtection="1">
      <alignment horizontal="center" vertical="center"/>
      <protection hidden="1"/>
    </xf>
    <xf numFmtId="0" fontId="30" fillId="0" borderId="82" xfId="0" applyFont="1" applyFill="1" applyBorder="1" applyAlignment="1" applyProtection="1">
      <alignment horizontal="right" vertical="center"/>
      <protection hidden="1"/>
    </xf>
    <xf numFmtId="0" fontId="30" fillId="0" borderId="92" xfId="0" applyFont="1" applyFill="1" applyBorder="1" applyAlignment="1" applyProtection="1">
      <alignment horizontal="left" vertical="center" indent="1"/>
      <protection hidden="1"/>
    </xf>
    <xf numFmtId="3" fontId="30" fillId="0" borderId="10" xfId="0" applyNumberFormat="1" applyFont="1" applyFill="1" applyBorder="1" applyAlignment="1" applyProtection="1">
      <alignment vertical="center"/>
      <protection hidden="1"/>
    </xf>
    <xf numFmtId="3" fontId="30" fillId="0" borderId="58" xfId="0" applyNumberFormat="1" applyFont="1" applyFill="1" applyBorder="1" applyAlignment="1" applyProtection="1">
      <alignment vertical="center"/>
      <protection hidden="1"/>
    </xf>
    <xf numFmtId="4" fontId="40" fillId="0" borderId="93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Font="1" applyFill="1" applyAlignment="1" applyProtection="1">
      <alignment vertical="center"/>
      <protection hidden="1"/>
    </xf>
    <xf numFmtId="0" fontId="30" fillId="0" borderId="72" xfId="0" applyFont="1" applyFill="1" applyBorder="1" applyAlignment="1" applyProtection="1">
      <alignment horizontal="right" vertical="center"/>
      <protection hidden="1"/>
    </xf>
    <xf numFmtId="0" fontId="30" fillId="0" borderId="73" xfId="0" applyFont="1" applyFill="1" applyBorder="1" applyAlignment="1" applyProtection="1">
      <alignment horizontal="left" vertical="center" indent="1"/>
      <protection hidden="1"/>
    </xf>
    <xf numFmtId="3" fontId="30" fillId="0" borderId="11" xfId="0" applyNumberFormat="1" applyFont="1" applyFill="1" applyBorder="1" applyAlignment="1" applyProtection="1">
      <alignment vertical="center"/>
      <protection hidden="1"/>
    </xf>
    <xf numFmtId="3" fontId="30" fillId="0" borderId="12" xfId="0" applyNumberFormat="1" applyFont="1" applyFill="1" applyBorder="1" applyAlignment="1" applyProtection="1">
      <alignment vertical="center"/>
      <protection hidden="1"/>
    </xf>
    <xf numFmtId="4" fontId="40" fillId="0" borderId="94" xfId="0" applyNumberFormat="1" applyFont="1" applyFill="1" applyBorder="1" applyAlignment="1" applyProtection="1">
      <alignment horizontal="center" vertical="center"/>
      <protection hidden="1"/>
    </xf>
    <xf numFmtId="0" fontId="30" fillId="0" borderId="79" xfId="0" applyFont="1" applyFill="1" applyBorder="1" applyAlignment="1" applyProtection="1">
      <alignment horizontal="right" vertical="center"/>
      <protection hidden="1"/>
    </xf>
    <xf numFmtId="0" fontId="30" fillId="0" borderId="76" xfId="0" applyFont="1" applyFill="1" applyBorder="1" applyAlignment="1" applyProtection="1">
      <alignment horizontal="left" vertical="center" indent="1"/>
      <protection hidden="1"/>
    </xf>
    <xf numFmtId="3" fontId="30" fillId="0" borderId="4" xfId="0" applyNumberFormat="1" applyFont="1" applyFill="1" applyBorder="1" applyAlignment="1" applyProtection="1">
      <alignment vertical="center"/>
      <protection hidden="1"/>
    </xf>
    <xf numFmtId="3" fontId="30" fillId="0" borderId="6" xfId="0" applyNumberFormat="1" applyFont="1" applyFill="1" applyBorder="1" applyAlignment="1" applyProtection="1">
      <alignment vertical="center"/>
      <protection hidden="1"/>
    </xf>
    <xf numFmtId="4" fontId="40" fillId="0" borderId="95" xfId="0" applyNumberFormat="1" applyFont="1" applyFill="1" applyBorder="1" applyAlignment="1" applyProtection="1">
      <alignment horizontal="center" vertical="center"/>
      <protection hidden="1"/>
    </xf>
    <xf numFmtId="0" fontId="31" fillId="10" borderId="86" xfId="0" applyFont="1" applyFill="1" applyBorder="1" applyAlignment="1" applyProtection="1">
      <alignment vertical="center"/>
      <protection hidden="1"/>
    </xf>
    <xf numFmtId="3" fontId="30" fillId="0" borderId="0" xfId="0" applyNumberFormat="1" applyFont="1" applyFill="1" applyBorder="1" applyAlignment="1" applyProtection="1">
      <alignment vertical="center"/>
      <protection hidden="1"/>
    </xf>
    <xf numFmtId="0" fontId="31" fillId="0" borderId="0" xfId="0" applyFont="1" applyFill="1" applyBorder="1" applyAlignment="1" applyProtection="1">
      <alignment vertical="center"/>
      <protection hidden="1"/>
    </xf>
    <xf numFmtId="3" fontId="31" fillId="0" borderId="0" xfId="0" applyNumberFormat="1" applyFont="1" applyFill="1" applyBorder="1" applyAlignment="1" applyProtection="1">
      <alignment vertical="center"/>
      <protection hidden="1"/>
    </xf>
    <xf numFmtId="4" fontId="40" fillId="0" borderId="96" xfId="0" applyNumberFormat="1" applyFont="1" applyFill="1" applyBorder="1" applyAlignment="1" applyProtection="1">
      <alignment horizontal="center" vertical="center"/>
      <protection hidden="1"/>
    </xf>
    <xf numFmtId="0" fontId="31" fillId="0" borderId="82" xfId="0" applyFont="1" applyFill="1" applyBorder="1" applyAlignment="1" applyProtection="1">
      <alignment horizontal="right" vertical="center"/>
      <protection hidden="1"/>
    </xf>
    <xf numFmtId="3" fontId="31" fillId="0" borderId="10" xfId="0" applyNumberFormat="1" applyFont="1" applyFill="1" applyBorder="1" applyAlignment="1" applyProtection="1">
      <alignment vertical="center"/>
      <protection hidden="1"/>
    </xf>
    <xf numFmtId="3" fontId="31" fillId="0" borderId="58" xfId="0" applyNumberFormat="1" applyFont="1" applyFill="1" applyBorder="1" applyAlignment="1" applyProtection="1">
      <alignment vertical="center"/>
      <protection hidden="1"/>
    </xf>
    <xf numFmtId="4" fontId="34" fillId="0" borderId="96" xfId="0" applyNumberFormat="1" applyFont="1" applyFill="1" applyBorder="1" applyAlignment="1" applyProtection="1">
      <alignment horizontal="center" vertical="center"/>
      <protection hidden="1"/>
    </xf>
    <xf numFmtId="0" fontId="31" fillId="0" borderId="72" xfId="0" applyFont="1" applyFill="1" applyBorder="1" applyAlignment="1" applyProtection="1">
      <alignment horizontal="right" vertical="center"/>
      <protection hidden="1"/>
    </xf>
    <xf numFmtId="3" fontId="31" fillId="0" borderId="11" xfId="0" applyNumberFormat="1" applyFont="1" applyFill="1" applyBorder="1" applyAlignment="1" applyProtection="1">
      <alignment vertical="center"/>
      <protection hidden="1"/>
    </xf>
    <xf numFmtId="0" fontId="31" fillId="0" borderId="75" xfId="0" applyFont="1" applyFill="1" applyBorder="1" applyAlignment="1" applyProtection="1">
      <alignment horizontal="right" vertical="center"/>
      <protection hidden="1"/>
    </xf>
    <xf numFmtId="3" fontId="31" fillId="0" borderId="7" xfId="0" applyNumberFormat="1" applyFont="1" applyFill="1" applyBorder="1" applyAlignment="1" applyProtection="1">
      <alignment vertical="center"/>
      <protection hidden="1"/>
    </xf>
    <xf numFmtId="0" fontId="30" fillId="0" borderId="91" xfId="0" applyFont="1" applyBorder="1" applyAlignment="1" applyProtection="1">
      <alignment horizontal="right"/>
      <protection hidden="1"/>
    </xf>
    <xf numFmtId="4" fontId="34" fillId="0" borderId="93" xfId="0" applyNumberFormat="1" applyFont="1" applyFill="1" applyBorder="1" applyAlignment="1" applyProtection="1">
      <alignment horizontal="center" vertical="center"/>
      <protection hidden="1"/>
    </xf>
    <xf numFmtId="0" fontId="30" fillId="0" borderId="72" xfId="0" applyFont="1" applyBorder="1" applyAlignment="1" applyProtection="1">
      <alignment horizontal="right"/>
      <protection hidden="1"/>
    </xf>
    <xf numFmtId="0" fontId="30" fillId="0" borderId="73" xfId="0" applyFont="1" applyBorder="1" applyAlignment="1" applyProtection="1">
      <protection hidden="1"/>
    </xf>
    <xf numFmtId="3" fontId="30" fillId="0" borderId="11" xfId="0" applyNumberFormat="1" applyFont="1" applyBorder="1" applyAlignment="1" applyProtection="1">
      <protection hidden="1"/>
    </xf>
    <xf numFmtId="3" fontId="30" fillId="0" borderId="12" xfId="0" applyNumberFormat="1" applyFont="1" applyBorder="1" applyAlignment="1" applyProtection="1">
      <protection hidden="1"/>
    </xf>
    <xf numFmtId="4" fontId="34" fillId="0" borderId="94" xfId="0" applyNumberFormat="1" applyFont="1" applyFill="1" applyBorder="1" applyAlignment="1" applyProtection="1">
      <alignment horizontal="center" vertical="center"/>
      <protection hidden="1"/>
    </xf>
    <xf numFmtId="3" fontId="30" fillId="0" borderId="25" xfId="0" applyNumberFormat="1" applyFont="1" applyBorder="1" applyAlignment="1" applyProtection="1">
      <protection hidden="1"/>
    </xf>
    <xf numFmtId="0" fontId="30" fillId="0" borderId="25" xfId="0" applyFont="1" applyBorder="1" applyProtection="1">
      <protection hidden="1"/>
    </xf>
    <xf numFmtId="3" fontId="30" fillId="0" borderId="25" xfId="0" applyNumberFormat="1" applyFont="1" applyBorder="1" applyProtection="1">
      <protection hidden="1"/>
    </xf>
    <xf numFmtId="4" fontId="34" fillId="0" borderId="98" xfId="0" applyNumberFormat="1" applyFont="1" applyFill="1" applyBorder="1" applyAlignment="1" applyProtection="1">
      <alignment horizontal="center" vertical="center"/>
      <protection hidden="1"/>
    </xf>
    <xf numFmtId="0" fontId="30" fillId="0" borderId="99" xfId="0" applyFont="1" applyBorder="1" applyProtection="1">
      <protection hidden="1"/>
    </xf>
    <xf numFmtId="0" fontId="30" fillId="0" borderId="100" xfId="0" applyFont="1" applyBorder="1" applyAlignment="1" applyProtection="1">
      <alignment horizontal="left" indent="5"/>
      <protection hidden="1"/>
    </xf>
    <xf numFmtId="0" fontId="30" fillId="0" borderId="13" xfId="0" applyFont="1" applyBorder="1" applyProtection="1">
      <protection hidden="1"/>
    </xf>
    <xf numFmtId="0" fontId="30" fillId="0" borderId="14" xfId="0" applyFont="1" applyBorder="1" applyProtection="1">
      <protection hidden="1"/>
    </xf>
    <xf numFmtId="3" fontId="38" fillId="2" borderId="7" xfId="0" applyNumberFormat="1" applyFont="1" applyFill="1" applyBorder="1" applyAlignment="1" applyProtection="1">
      <alignment horizontal="right"/>
      <protection locked="0"/>
    </xf>
    <xf numFmtId="0" fontId="29" fillId="2" borderId="0" xfId="0" applyFont="1" applyFill="1" applyProtection="1">
      <protection locked="0"/>
    </xf>
    <xf numFmtId="0" fontId="30" fillId="2" borderId="0" xfId="0" applyFont="1" applyFill="1" applyProtection="1">
      <protection locked="0"/>
    </xf>
    <xf numFmtId="0" fontId="28" fillId="2" borderId="0" xfId="0" applyFont="1" applyFill="1" applyProtection="1">
      <protection locked="0"/>
    </xf>
    <xf numFmtId="49" fontId="29" fillId="2" borderId="0" xfId="0" applyNumberFormat="1" applyFont="1" applyFill="1" applyAlignment="1" applyProtection="1">
      <alignment horizontal="center"/>
      <protection locked="0"/>
    </xf>
    <xf numFmtId="0" fontId="31" fillId="11" borderId="0" xfId="0" applyFont="1" applyFill="1" applyAlignment="1" applyProtection="1">
      <alignment horizontal="center"/>
      <protection locked="0"/>
    </xf>
    <xf numFmtId="0" fontId="33" fillId="2" borderId="0" xfId="0" applyFont="1" applyFill="1" applyAlignment="1" applyProtection="1">
      <alignment horizontal="center"/>
      <protection locked="0"/>
    </xf>
    <xf numFmtId="0" fontId="31" fillId="12" borderId="0" xfId="0" applyFont="1" applyFill="1" applyProtection="1">
      <protection locked="0"/>
    </xf>
    <xf numFmtId="0" fontId="35" fillId="2" borderId="0" xfId="0" applyFont="1" applyFill="1" applyProtection="1">
      <protection locked="0"/>
    </xf>
    <xf numFmtId="0" fontId="35" fillId="7" borderId="42" xfId="0" applyFont="1" applyFill="1" applyBorder="1" applyProtection="1">
      <protection locked="0"/>
    </xf>
    <xf numFmtId="0" fontId="35" fillId="2" borderId="42" xfId="0" applyFont="1" applyFill="1" applyBorder="1" applyProtection="1">
      <protection locked="0"/>
    </xf>
    <xf numFmtId="0" fontId="35" fillId="7" borderId="0" xfId="0" applyFont="1" applyFill="1" applyBorder="1" applyProtection="1">
      <protection locked="0"/>
    </xf>
    <xf numFmtId="0" fontId="35" fillId="2" borderId="0" xfId="0" applyFont="1" applyFill="1" applyBorder="1" applyProtection="1">
      <protection locked="0"/>
    </xf>
    <xf numFmtId="0" fontId="37" fillId="2" borderId="0" xfId="0" applyFont="1" applyFill="1" applyProtection="1">
      <protection locked="0"/>
    </xf>
    <xf numFmtId="0" fontId="31" fillId="8" borderId="0" xfId="0" applyFont="1" applyFill="1" applyAlignment="1" applyProtection="1">
      <alignment horizontal="center"/>
      <protection locked="0"/>
    </xf>
    <xf numFmtId="0" fontId="31" fillId="11" borderId="0" xfId="0" applyFont="1" applyFill="1" applyProtection="1">
      <protection locked="0"/>
    </xf>
    <xf numFmtId="0" fontId="38" fillId="2" borderId="0" xfId="0" applyFont="1" applyFill="1" applyProtection="1">
      <protection locked="0"/>
    </xf>
    <xf numFmtId="0" fontId="36" fillId="2" borderId="0" xfId="0" applyFont="1" applyFill="1" applyProtection="1">
      <protection locked="0"/>
    </xf>
    <xf numFmtId="0" fontId="36" fillId="13" borderId="0" xfId="0" applyFont="1" applyFill="1" applyProtection="1">
      <protection locked="0"/>
    </xf>
    <xf numFmtId="0" fontId="33" fillId="2" borderId="0" xfId="0" applyFont="1" applyFill="1" applyProtection="1">
      <protection locked="0"/>
    </xf>
    <xf numFmtId="0" fontId="34" fillId="13" borderId="1" xfId="0" applyFont="1" applyFill="1" applyBorder="1" applyProtection="1">
      <protection locked="0"/>
    </xf>
    <xf numFmtId="0" fontId="34" fillId="2" borderId="0" xfId="0" applyFont="1" applyFill="1" applyProtection="1">
      <protection locked="0"/>
    </xf>
    <xf numFmtId="0" fontId="31" fillId="2" borderId="0" xfId="0" applyFont="1" applyFill="1" applyProtection="1">
      <protection locked="0"/>
    </xf>
    <xf numFmtId="0" fontId="39" fillId="2" borderId="0" xfId="0" applyFont="1" applyFill="1" applyBorder="1" applyProtection="1">
      <protection locked="0"/>
    </xf>
    <xf numFmtId="0" fontId="37" fillId="2" borderId="0" xfId="0" applyFont="1" applyFill="1" applyBorder="1" applyProtection="1">
      <protection locked="0"/>
    </xf>
    <xf numFmtId="0" fontId="36" fillId="13" borderId="1" xfId="0" applyFont="1" applyFill="1" applyBorder="1" applyProtection="1">
      <protection locked="0"/>
    </xf>
    <xf numFmtId="0" fontId="30" fillId="13" borderId="1" xfId="0" applyFont="1" applyFill="1" applyBorder="1" applyProtection="1">
      <protection locked="0"/>
    </xf>
    <xf numFmtId="0" fontId="34" fillId="2" borderId="1" xfId="0" applyFont="1" applyFill="1" applyBorder="1" applyProtection="1">
      <protection locked="0"/>
    </xf>
    <xf numFmtId="0" fontId="34" fillId="13" borderId="46" xfId="0" applyFont="1" applyFill="1" applyBorder="1" applyProtection="1">
      <protection locked="0"/>
    </xf>
    <xf numFmtId="0" fontId="35" fillId="13" borderId="56" xfId="0" applyFont="1" applyFill="1" applyBorder="1" applyProtection="1">
      <protection locked="0"/>
    </xf>
    <xf numFmtId="0" fontId="30" fillId="13" borderId="0" xfId="0" applyFont="1" applyFill="1" applyProtection="1">
      <protection locked="0"/>
    </xf>
    <xf numFmtId="0" fontId="30" fillId="6" borderId="17" xfId="0" applyFont="1" applyFill="1" applyBorder="1" applyProtection="1">
      <protection locked="0"/>
    </xf>
    <xf numFmtId="0" fontId="30" fillId="2" borderId="0" xfId="0" applyFont="1" applyFill="1" applyAlignment="1" applyProtection="1">
      <alignment vertical="center"/>
      <protection locked="0"/>
    </xf>
    <xf numFmtId="4" fontId="36" fillId="2" borderId="0" xfId="0" applyNumberFormat="1" applyFont="1" applyFill="1" applyProtection="1">
      <protection locked="0"/>
    </xf>
    <xf numFmtId="49" fontId="28" fillId="2" borderId="0" xfId="0" applyNumberFormat="1" applyFont="1" applyFill="1" applyProtection="1">
      <protection locked="0"/>
    </xf>
    <xf numFmtId="49" fontId="30" fillId="2" borderId="0" xfId="0" applyNumberFormat="1" applyFont="1" applyFill="1" applyProtection="1">
      <protection locked="0"/>
    </xf>
    <xf numFmtId="0" fontId="30" fillId="2" borderId="0" xfId="0" applyFont="1" applyFill="1" applyAlignment="1" applyProtection="1">
      <alignment horizontal="left" vertical="top" indent="8"/>
      <protection locked="0"/>
    </xf>
    <xf numFmtId="49" fontId="29" fillId="2" borderId="0" xfId="0" applyNumberFormat="1" applyFont="1" applyFill="1" applyAlignment="1" applyProtection="1">
      <alignment horizontal="left"/>
      <protection locked="0"/>
    </xf>
    <xf numFmtId="49" fontId="3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5" xfId="0" applyFont="1" applyFill="1" applyBorder="1" applyAlignment="1" applyProtection="1">
      <alignment horizontal="center" vertical="center" wrapText="1"/>
      <protection locked="0"/>
    </xf>
    <xf numFmtId="49" fontId="3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8" xfId="0" applyFont="1" applyFill="1" applyBorder="1" applyAlignment="1" applyProtection="1">
      <alignment horizontal="center" vertical="center" wrapText="1"/>
      <protection locked="0"/>
    </xf>
    <xf numFmtId="49" fontId="3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31" fillId="12" borderId="38" xfId="0" applyNumberFormat="1" applyFont="1" applyFill="1" applyBorder="1" applyAlignment="1" applyProtection="1">
      <alignment horizontal="left"/>
      <protection locked="0"/>
    </xf>
    <xf numFmtId="49" fontId="31" fillId="12" borderId="7" xfId="0" applyNumberFormat="1" applyFont="1" applyFill="1" applyBorder="1" applyAlignment="1" applyProtection="1">
      <alignment horizontal="left"/>
      <protection locked="0"/>
    </xf>
    <xf numFmtId="49" fontId="31" fillId="12" borderId="13" xfId="0" applyNumberFormat="1" applyFont="1" applyFill="1" applyBorder="1" applyAlignment="1" applyProtection="1">
      <alignment horizontal="left"/>
      <protection locked="0"/>
    </xf>
    <xf numFmtId="49" fontId="30" fillId="2" borderId="40" xfId="0" applyNumberFormat="1" applyFont="1" applyFill="1" applyBorder="1" applyAlignment="1" applyProtection="1">
      <alignment horizontal="left"/>
      <protection locked="0"/>
    </xf>
    <xf numFmtId="49" fontId="30" fillId="7" borderId="17" xfId="0" applyNumberFormat="1" applyFont="1" applyFill="1" applyBorder="1" applyAlignment="1" applyProtection="1">
      <alignment horizontal="left" vertical="center"/>
      <protection locked="0"/>
    </xf>
    <xf numFmtId="49" fontId="30" fillId="2" borderId="17" xfId="0" applyNumberFormat="1" applyFont="1" applyFill="1" applyBorder="1" applyAlignment="1" applyProtection="1">
      <alignment horizontal="left" vertical="center"/>
      <protection locked="0"/>
    </xf>
    <xf numFmtId="49" fontId="36" fillId="7" borderId="1" xfId="0" applyNumberFormat="1" applyFont="1" applyFill="1" applyBorder="1" applyAlignment="1" applyProtection="1">
      <alignment horizontal="left" vertical="center" indent="2"/>
      <protection locked="0"/>
    </xf>
    <xf numFmtId="49" fontId="36" fillId="7" borderId="1" xfId="0" applyNumberFormat="1" applyFont="1" applyFill="1" applyBorder="1" applyAlignment="1" applyProtection="1">
      <alignment horizontal="left" wrapText="1" indent="1"/>
      <protection locked="0"/>
    </xf>
    <xf numFmtId="49" fontId="36" fillId="7" borderId="1" xfId="0" applyNumberFormat="1" applyFont="1" applyFill="1" applyBorder="1" applyAlignment="1" applyProtection="1">
      <alignment horizontal="left" indent="1"/>
      <protection locked="0"/>
    </xf>
    <xf numFmtId="49" fontId="36" fillId="7" borderId="1" xfId="0" applyNumberFormat="1" applyFont="1" applyFill="1" applyBorder="1" applyAlignment="1" applyProtection="1">
      <alignment horizontal="left" vertical="center" indent="1"/>
      <protection locked="0"/>
    </xf>
    <xf numFmtId="49" fontId="30" fillId="7" borderId="45" xfId="0" applyNumberFormat="1" applyFont="1" applyFill="1" applyBorder="1" applyAlignment="1" applyProtection="1">
      <alignment horizontal="left" vertical="center"/>
      <protection locked="0"/>
    </xf>
    <xf numFmtId="49" fontId="36" fillId="7" borderId="46" xfId="0" applyNumberFormat="1" applyFont="1" applyFill="1" applyBorder="1" applyAlignment="1" applyProtection="1">
      <alignment horizontal="left" vertical="center" wrapText="1" indent="1"/>
      <protection locked="0"/>
    </xf>
    <xf numFmtId="49" fontId="36" fillId="7" borderId="46" xfId="0" applyNumberFormat="1" applyFont="1" applyFill="1" applyBorder="1" applyAlignment="1" applyProtection="1">
      <alignment horizontal="left" vertical="center" indent="1"/>
      <protection locked="0"/>
    </xf>
    <xf numFmtId="49" fontId="30" fillId="2" borderId="45" xfId="0" applyNumberFormat="1" applyFont="1" applyFill="1" applyBorder="1" applyAlignment="1" applyProtection="1">
      <alignment horizontal="left" vertical="center"/>
      <protection locked="0"/>
    </xf>
    <xf numFmtId="0" fontId="30" fillId="2" borderId="0" xfId="0" applyFont="1" applyFill="1" applyAlignment="1" applyProtection="1">
      <alignment horizontal="left"/>
      <protection locked="0"/>
    </xf>
    <xf numFmtId="49" fontId="37" fillId="2" borderId="47" xfId="0" applyNumberFormat="1" applyFont="1" applyFill="1" applyBorder="1" applyAlignment="1" applyProtection="1">
      <alignment horizontal="left"/>
      <protection locked="0"/>
    </xf>
    <xf numFmtId="0" fontId="32" fillId="2" borderId="6" xfId="0" applyFont="1" applyFill="1" applyBorder="1" applyAlignment="1" applyProtection="1">
      <alignment horizontal="center" vertical="center" wrapText="1"/>
      <protection locked="0"/>
    </xf>
    <xf numFmtId="0" fontId="32" fillId="2" borderId="9" xfId="0" applyFont="1" applyFill="1" applyBorder="1" applyAlignment="1" applyProtection="1">
      <alignment horizontal="center" vertical="center" wrapText="1"/>
      <protection locked="0"/>
    </xf>
    <xf numFmtId="49" fontId="38" fillId="2" borderId="7" xfId="0" applyNumberFormat="1" applyFont="1" applyFill="1" applyBorder="1" applyAlignment="1" applyProtection="1">
      <alignment horizontal="left"/>
      <protection locked="0"/>
    </xf>
    <xf numFmtId="49" fontId="36" fillId="2" borderId="0" xfId="0" applyNumberFormat="1" applyFont="1" applyFill="1" applyBorder="1" applyAlignment="1" applyProtection="1">
      <alignment horizontal="center"/>
      <protection locked="0"/>
    </xf>
    <xf numFmtId="49" fontId="39" fillId="2" borderId="13" xfId="0" applyNumberFormat="1" applyFont="1" applyFill="1" applyBorder="1" applyAlignment="1" applyProtection="1">
      <alignment horizontal="left"/>
      <protection locked="0"/>
    </xf>
    <xf numFmtId="0" fontId="33" fillId="2" borderId="14" xfId="0" applyFont="1" applyFill="1" applyBorder="1" applyAlignment="1" applyProtection="1">
      <alignment horizontal="center"/>
      <protection locked="0"/>
    </xf>
    <xf numFmtId="49" fontId="37" fillId="2" borderId="21" xfId="0" applyNumberFormat="1" applyFont="1" applyFill="1" applyBorder="1" applyAlignment="1" applyProtection="1">
      <alignment horizontal="center"/>
      <protection locked="0"/>
    </xf>
    <xf numFmtId="49" fontId="33" fillId="2" borderId="7" xfId="0" applyNumberFormat="1" applyFont="1" applyFill="1" applyBorder="1" applyAlignment="1" applyProtection="1">
      <alignment horizontal="left"/>
      <protection locked="0"/>
    </xf>
    <xf numFmtId="0" fontId="33" fillId="2" borderId="9" xfId="0" applyFont="1" applyFill="1" applyBorder="1" applyAlignment="1" applyProtection="1">
      <alignment horizontal="left"/>
      <protection locked="0"/>
    </xf>
    <xf numFmtId="49" fontId="33" fillId="2" borderId="0" xfId="0" applyNumberFormat="1" applyFont="1" applyFill="1" applyBorder="1" applyAlignment="1" applyProtection="1">
      <alignment horizontal="center"/>
      <protection locked="0"/>
    </xf>
    <xf numFmtId="49" fontId="34" fillId="2" borderId="7" xfId="0" applyNumberFormat="1" applyFont="1" applyFill="1" applyBorder="1" applyAlignment="1" applyProtection="1">
      <alignment horizontal="left"/>
      <protection locked="0"/>
    </xf>
    <xf numFmtId="3" fontId="36" fillId="2" borderId="0" xfId="0" applyNumberFormat="1" applyFont="1" applyFill="1" applyProtection="1">
      <protection locked="0"/>
    </xf>
    <xf numFmtId="49" fontId="30" fillId="2" borderId="7" xfId="0" applyNumberFormat="1" applyFont="1" applyFill="1" applyBorder="1" applyAlignment="1" applyProtection="1">
      <alignment horizontal="left"/>
      <protection locked="0"/>
    </xf>
    <xf numFmtId="0" fontId="36" fillId="2" borderId="9" xfId="0" applyFont="1" applyFill="1" applyBorder="1" applyAlignment="1" applyProtection="1">
      <alignment horizontal="left"/>
      <protection locked="0"/>
    </xf>
    <xf numFmtId="49" fontId="30" fillId="2" borderId="0" xfId="0" applyNumberFormat="1" applyFont="1" applyFill="1" applyBorder="1" applyAlignment="1" applyProtection="1">
      <alignment horizontal="center"/>
      <protection locked="0"/>
    </xf>
    <xf numFmtId="0" fontId="30" fillId="2" borderId="0" xfId="0" applyFont="1" applyFill="1" applyBorder="1" applyProtection="1">
      <protection locked="0"/>
    </xf>
    <xf numFmtId="0" fontId="30" fillId="13" borderId="0" xfId="0" applyFont="1" applyFill="1" applyBorder="1" applyProtection="1">
      <protection locked="0"/>
    </xf>
    <xf numFmtId="0" fontId="30" fillId="6" borderId="0" xfId="0" applyFont="1" applyFill="1" applyBorder="1" applyProtection="1">
      <protection locked="0"/>
    </xf>
    <xf numFmtId="49" fontId="34" fillId="2" borderId="7" xfId="0" applyNumberFormat="1" applyFont="1" applyFill="1" applyBorder="1" applyAlignment="1" applyProtection="1">
      <alignment horizontal="left" vertical="center"/>
      <protection locked="0"/>
    </xf>
    <xf numFmtId="0" fontId="34" fillId="2" borderId="9" xfId="0" applyFont="1" applyFill="1" applyBorder="1" applyAlignment="1" applyProtection="1">
      <alignment horizontal="left" vertical="center"/>
      <protection locked="0"/>
    </xf>
    <xf numFmtId="49" fontId="34" fillId="2" borderId="0" xfId="0" applyNumberFormat="1" applyFont="1" applyFill="1" applyBorder="1" applyAlignment="1" applyProtection="1">
      <alignment horizontal="center" vertical="center"/>
      <protection locked="0"/>
    </xf>
    <xf numFmtId="0" fontId="30" fillId="2" borderId="9" xfId="0" applyFont="1" applyFill="1" applyBorder="1" applyAlignment="1" applyProtection="1">
      <alignment horizontal="left"/>
      <protection locked="0"/>
    </xf>
    <xf numFmtId="49" fontId="31" fillId="2" borderId="0" xfId="0" applyNumberFormat="1" applyFont="1" applyFill="1" applyBorder="1" applyAlignment="1" applyProtection="1">
      <alignment horizontal="center"/>
      <protection locked="0"/>
    </xf>
    <xf numFmtId="2" fontId="31" fillId="2" borderId="44" xfId="0" applyNumberFormat="1" applyFont="1" applyFill="1" applyBorder="1" applyAlignment="1" applyProtection="1">
      <alignment horizontal="center"/>
      <protection locked="0"/>
    </xf>
    <xf numFmtId="49" fontId="37" fillId="2" borderId="13" xfId="0" applyNumberFormat="1" applyFont="1" applyFill="1" applyBorder="1" applyAlignment="1" applyProtection="1">
      <alignment horizontal="left"/>
      <protection locked="0"/>
    </xf>
    <xf numFmtId="0" fontId="37" fillId="2" borderId="14" xfId="0" applyFont="1" applyFill="1" applyBorder="1" applyAlignment="1" applyProtection="1">
      <alignment horizontal="left"/>
      <protection locked="0"/>
    </xf>
    <xf numFmtId="49" fontId="37" fillId="2" borderId="7" xfId="0" applyNumberFormat="1" applyFont="1" applyFill="1" applyBorder="1" applyAlignment="1" applyProtection="1">
      <alignment horizontal="left"/>
      <protection locked="0"/>
    </xf>
    <xf numFmtId="0" fontId="37" fillId="2" borderId="9" xfId="0" applyFont="1" applyFill="1" applyBorder="1" applyAlignment="1" applyProtection="1">
      <alignment horizontal="left"/>
      <protection locked="0"/>
    </xf>
    <xf numFmtId="49" fontId="37" fillId="2" borderId="0" xfId="0" applyNumberFormat="1" applyFont="1" applyFill="1" applyBorder="1" applyAlignment="1" applyProtection="1">
      <alignment horizontal="center"/>
      <protection locked="0"/>
    </xf>
    <xf numFmtId="49" fontId="36" fillId="2" borderId="7" xfId="0" applyNumberFormat="1" applyFont="1" applyFill="1" applyBorder="1" applyAlignment="1" applyProtection="1">
      <alignment horizontal="left"/>
      <protection locked="0"/>
    </xf>
    <xf numFmtId="49" fontId="30" fillId="13" borderId="17" xfId="0" applyNumberFormat="1" applyFont="1" applyFill="1" applyBorder="1" applyAlignment="1" applyProtection="1">
      <alignment horizontal="left"/>
      <protection locked="0"/>
    </xf>
    <xf numFmtId="49" fontId="38" fillId="2" borderId="9" xfId="0" applyNumberFormat="1" applyFont="1" applyFill="1" applyBorder="1" applyAlignment="1" applyProtection="1">
      <alignment horizontal="left" wrapText="1" indent="1"/>
      <protection locked="0"/>
    </xf>
    <xf numFmtId="49" fontId="36" fillId="13" borderId="17" xfId="0" applyNumberFormat="1" applyFont="1" applyFill="1" applyBorder="1" applyAlignment="1" applyProtection="1">
      <alignment horizontal="left"/>
      <protection locked="0"/>
    </xf>
    <xf numFmtId="49" fontId="36" fillId="2" borderId="9" xfId="0" applyNumberFormat="1" applyFont="1" applyFill="1" applyBorder="1" applyAlignment="1" applyProtection="1">
      <alignment horizontal="left" indent="5"/>
      <protection locked="0"/>
    </xf>
    <xf numFmtId="49" fontId="36" fillId="2" borderId="17" xfId="0" applyNumberFormat="1" applyFont="1" applyFill="1" applyBorder="1" applyAlignment="1" applyProtection="1">
      <alignment horizontal="left"/>
      <protection locked="0"/>
    </xf>
    <xf numFmtId="0" fontId="36" fillId="2" borderId="9" xfId="0" applyFont="1" applyFill="1" applyBorder="1" applyAlignment="1" applyProtection="1">
      <alignment horizontal="left" indent="3"/>
      <protection locked="0"/>
    </xf>
    <xf numFmtId="49" fontId="36" fillId="2" borderId="9" xfId="0" applyNumberFormat="1" applyFont="1" applyFill="1" applyBorder="1" applyAlignment="1" applyProtection="1">
      <alignment horizontal="left" wrapText="1" indent="2"/>
      <protection locked="0"/>
    </xf>
    <xf numFmtId="49" fontId="35" fillId="13" borderId="53" xfId="0" applyNumberFormat="1" applyFont="1" applyFill="1" applyBorder="1" applyAlignment="1" applyProtection="1">
      <alignment horizontal="left"/>
      <protection locked="0"/>
    </xf>
    <xf numFmtId="49" fontId="36" fillId="2" borderId="9" xfId="0" applyNumberFormat="1" applyFont="1" applyFill="1" applyBorder="1" applyAlignment="1" applyProtection="1">
      <alignment horizontal="left" indent="1"/>
      <protection locked="0"/>
    </xf>
    <xf numFmtId="49" fontId="30" fillId="2" borderId="45" xfId="0" applyNumberFormat="1" applyFont="1" applyFill="1" applyBorder="1" applyAlignment="1" applyProtection="1">
      <alignment horizontal="left"/>
      <protection locked="0"/>
    </xf>
    <xf numFmtId="49" fontId="36" fillId="2" borderId="9" xfId="0" applyNumberFormat="1" applyFont="1" applyFill="1" applyBorder="1" applyAlignment="1" applyProtection="1">
      <alignment horizontal="left" indent="8"/>
      <protection locked="0"/>
    </xf>
    <xf numFmtId="2" fontId="36" fillId="2" borderId="0" xfId="0" applyNumberFormat="1" applyFont="1" applyFill="1" applyProtection="1">
      <protection locked="0"/>
    </xf>
    <xf numFmtId="49" fontId="35" fillId="13" borderId="17" xfId="0" applyNumberFormat="1" applyFont="1" applyFill="1" applyBorder="1" applyAlignment="1" applyProtection="1">
      <alignment horizontal="left"/>
      <protection locked="0"/>
    </xf>
    <xf numFmtId="49" fontId="35" fillId="2" borderId="7" xfId="0" applyNumberFormat="1" applyFont="1" applyFill="1" applyBorder="1" applyAlignment="1" applyProtection="1">
      <alignment horizontal="left"/>
      <protection locked="0"/>
    </xf>
    <xf numFmtId="49" fontId="34" fillId="2" borderId="0" xfId="0" applyNumberFormat="1" applyFont="1" applyFill="1" applyBorder="1" applyAlignment="1" applyProtection="1">
      <alignment horizontal="center"/>
      <protection locked="0"/>
    </xf>
    <xf numFmtId="49" fontId="35" fillId="2" borderId="0" xfId="0" applyNumberFormat="1" applyFont="1" applyFill="1" applyBorder="1" applyAlignment="1" applyProtection="1">
      <alignment horizontal="center"/>
      <protection locked="0"/>
    </xf>
    <xf numFmtId="0" fontId="35" fillId="2" borderId="9" xfId="0" applyFont="1" applyFill="1" applyBorder="1" applyAlignment="1" applyProtection="1">
      <alignment horizontal="left"/>
      <protection locked="0"/>
    </xf>
    <xf numFmtId="3" fontId="38" fillId="2" borderId="0" xfId="0" applyNumberFormat="1" applyFont="1" applyFill="1" applyProtection="1">
      <protection locked="0"/>
    </xf>
    <xf numFmtId="0" fontId="35" fillId="13" borderId="0" xfId="0" applyFont="1" applyFill="1" applyProtection="1">
      <protection locked="0"/>
    </xf>
    <xf numFmtId="0" fontId="35" fillId="2" borderId="27" xfId="0" applyFont="1" applyFill="1" applyBorder="1" applyProtection="1">
      <protection locked="0"/>
    </xf>
    <xf numFmtId="0" fontId="36" fillId="2" borderId="26" xfId="0" applyFont="1" applyFill="1" applyBorder="1" applyProtection="1">
      <protection locked="0"/>
    </xf>
    <xf numFmtId="0" fontId="34" fillId="2" borderId="9" xfId="0" applyFont="1" applyFill="1" applyBorder="1" applyAlignment="1" applyProtection="1">
      <alignment horizontal="left" wrapText="1"/>
      <protection locked="0"/>
    </xf>
    <xf numFmtId="3" fontId="38" fillId="2" borderId="28" xfId="0" applyNumberFormat="1" applyFont="1" applyFill="1" applyBorder="1" applyAlignment="1" applyProtection="1">
      <alignment horizontal="center"/>
      <protection locked="0"/>
    </xf>
    <xf numFmtId="0" fontId="31" fillId="17" borderId="0" xfId="0" applyFont="1" applyFill="1" applyProtection="1">
      <protection locked="0"/>
    </xf>
    <xf numFmtId="49" fontId="39" fillId="2" borderId="4" xfId="0" applyNumberFormat="1" applyFont="1" applyFill="1" applyBorder="1" applyAlignment="1" applyProtection="1">
      <alignment horizontal="left"/>
      <protection locked="0"/>
    </xf>
    <xf numFmtId="0" fontId="39" fillId="2" borderId="6" xfId="0" applyFont="1" applyFill="1" applyBorder="1" applyAlignment="1" applyProtection="1">
      <alignment horizontal="left"/>
      <protection locked="0"/>
    </xf>
    <xf numFmtId="49" fontId="39" fillId="2" borderId="18" xfId="0" applyNumberFormat="1" applyFont="1" applyFill="1" applyBorder="1" applyAlignment="1" applyProtection="1">
      <alignment horizontal="center"/>
      <protection locked="0"/>
    </xf>
    <xf numFmtId="0" fontId="39" fillId="2" borderId="0" xfId="0" applyFont="1" applyFill="1" applyBorder="1" applyAlignment="1" applyProtection="1">
      <alignment horizontal="left"/>
      <protection locked="0"/>
    </xf>
    <xf numFmtId="49" fontId="39" fillId="2" borderId="0" xfId="0" applyNumberFormat="1" applyFont="1" applyFill="1" applyBorder="1" applyAlignment="1" applyProtection="1">
      <alignment horizontal="center"/>
      <protection locked="0"/>
    </xf>
    <xf numFmtId="0" fontId="34" fillId="6" borderId="1" xfId="0" applyFont="1" applyFill="1" applyBorder="1" applyProtection="1">
      <protection locked="0"/>
    </xf>
    <xf numFmtId="0" fontId="31" fillId="18" borderId="0" xfId="0" applyFont="1" applyFill="1" applyProtection="1">
      <protection locked="0"/>
    </xf>
    <xf numFmtId="0" fontId="34" fillId="3" borderId="1" xfId="0" applyFont="1" applyFill="1" applyBorder="1" applyProtection="1">
      <protection locked="0"/>
    </xf>
    <xf numFmtId="0" fontId="36" fillId="3" borderId="1" xfId="0" applyFont="1" applyFill="1" applyBorder="1" applyProtection="1">
      <protection locked="0"/>
    </xf>
    <xf numFmtId="0" fontId="30" fillId="3" borderId="1" xfId="0" applyFont="1" applyFill="1" applyBorder="1" applyProtection="1">
      <protection locked="0"/>
    </xf>
    <xf numFmtId="49" fontId="30" fillId="3" borderId="17" xfId="0" applyNumberFormat="1" applyFont="1" applyFill="1" applyBorder="1" applyAlignment="1" applyProtection="1">
      <alignment horizontal="left"/>
      <protection locked="0"/>
    </xf>
    <xf numFmtId="0" fontId="34" fillId="3" borderId="46" xfId="0" applyFont="1" applyFill="1" applyBorder="1" applyProtection="1">
      <protection locked="0"/>
    </xf>
    <xf numFmtId="0" fontId="35" fillId="3" borderId="56" xfId="0" applyFont="1" applyFill="1" applyBorder="1" applyProtection="1">
      <protection locked="0"/>
    </xf>
    <xf numFmtId="49" fontId="36" fillId="3" borderId="1" xfId="0" applyNumberFormat="1" applyFont="1" applyFill="1" applyBorder="1" applyAlignment="1" applyProtection="1">
      <alignment horizontal="center"/>
      <protection locked="0"/>
    </xf>
    <xf numFmtId="49" fontId="36" fillId="3" borderId="17" xfId="0" applyNumberFormat="1" applyFont="1" applyFill="1" applyBorder="1" applyAlignment="1" applyProtection="1">
      <alignment horizontal="left"/>
      <protection locked="0"/>
    </xf>
    <xf numFmtId="49" fontId="35" fillId="3" borderId="53" xfId="0" applyNumberFormat="1" applyFont="1" applyFill="1" applyBorder="1" applyAlignment="1" applyProtection="1">
      <alignment horizontal="left"/>
      <protection locked="0"/>
    </xf>
    <xf numFmtId="0" fontId="30" fillId="3" borderId="0" xfId="0" applyFont="1" applyFill="1" applyProtection="1">
      <protection locked="0"/>
    </xf>
    <xf numFmtId="49" fontId="35" fillId="3" borderId="17" xfId="0" applyNumberFormat="1" applyFont="1" applyFill="1" applyBorder="1" applyAlignment="1" applyProtection="1">
      <alignment horizontal="left"/>
      <protection locked="0"/>
    </xf>
    <xf numFmtId="0" fontId="35" fillId="3" borderId="0" xfId="0" applyFont="1" applyFill="1" applyProtection="1">
      <protection locked="0"/>
    </xf>
    <xf numFmtId="0" fontId="30" fillId="8" borderId="0" xfId="0" applyFont="1" applyFill="1" applyProtection="1">
      <protection locked="0"/>
    </xf>
    <xf numFmtId="0" fontId="39" fillId="2" borderId="18" xfId="0" applyFont="1" applyFill="1" applyBorder="1" applyProtection="1">
      <protection locked="0"/>
    </xf>
    <xf numFmtId="49" fontId="34" fillId="2" borderId="4" xfId="0" applyNumberFormat="1" applyFont="1" applyFill="1" applyBorder="1" applyAlignment="1" applyProtection="1">
      <alignment horizontal="left"/>
      <protection locked="0"/>
    </xf>
    <xf numFmtId="49" fontId="39" fillId="2" borderId="0" xfId="0" applyNumberFormat="1" applyFont="1" applyFill="1" applyBorder="1" applyAlignment="1" applyProtection="1">
      <alignment horizontal="left"/>
      <protection locked="0"/>
    </xf>
    <xf numFmtId="49" fontId="29" fillId="2" borderId="18" xfId="0" applyNumberFormat="1" applyFont="1" applyFill="1" applyBorder="1" applyAlignment="1" applyProtection="1">
      <alignment horizontal="left"/>
      <protection locked="0"/>
    </xf>
    <xf numFmtId="49" fontId="36" fillId="2" borderId="1" xfId="0" applyNumberFormat="1" applyFont="1" applyFill="1" applyBorder="1" applyAlignment="1" applyProtection="1">
      <alignment wrapText="1"/>
      <protection locked="0"/>
    </xf>
    <xf numFmtId="49" fontId="36" fillId="2" borderId="0" xfId="0" applyNumberFormat="1" applyFont="1" applyFill="1" applyBorder="1" applyAlignment="1" applyProtection="1">
      <alignment horizontal="left"/>
      <protection locked="0"/>
    </xf>
    <xf numFmtId="49" fontId="36" fillId="2" borderId="33" xfId="0" applyNumberFormat="1" applyFont="1" applyFill="1" applyBorder="1" applyAlignment="1" applyProtection="1">
      <alignment horizontal="left"/>
      <protection locked="0"/>
    </xf>
    <xf numFmtId="49" fontId="32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36" fillId="3" borderId="1" xfId="0" applyNumberFormat="1" applyFont="1" applyFill="1" applyBorder="1" applyAlignment="1" applyProtection="1">
      <alignment wrapText="1"/>
      <protection locked="0"/>
    </xf>
    <xf numFmtId="49" fontId="36" fillId="2" borderId="64" xfId="0" applyNumberFormat="1" applyFont="1" applyFill="1" applyBorder="1" applyAlignment="1" applyProtection="1">
      <alignment wrapText="1"/>
      <protection locked="0"/>
    </xf>
    <xf numFmtId="0" fontId="39" fillId="2" borderId="0" xfId="0" applyFont="1" applyFill="1" applyAlignment="1" applyProtection="1">
      <alignment horizontal="left"/>
      <protection locked="0"/>
    </xf>
    <xf numFmtId="49" fontId="39" fillId="2" borderId="0" xfId="0" applyNumberFormat="1" applyFont="1" applyFill="1" applyAlignment="1" applyProtection="1">
      <alignment horizontal="right"/>
      <protection locked="0"/>
    </xf>
    <xf numFmtId="49" fontId="30" fillId="2" borderId="0" xfId="0" applyNumberFormat="1" applyFont="1" applyFill="1" applyAlignment="1" applyProtection="1">
      <alignment horizontal="right"/>
      <protection locked="0"/>
    </xf>
    <xf numFmtId="3" fontId="36" fillId="2" borderId="7" xfId="0" applyNumberFormat="1" applyFont="1" applyFill="1" applyBorder="1" applyAlignment="1" applyProtection="1">
      <alignment horizontal="right"/>
    </xf>
    <xf numFmtId="3" fontId="34" fillId="13" borderId="16" xfId="0" applyNumberFormat="1" applyFont="1" applyFill="1" applyBorder="1" applyAlignment="1" applyProtection="1"/>
    <xf numFmtId="3" fontId="36" fillId="13" borderId="16" xfId="0" applyNumberFormat="1" applyFont="1" applyFill="1" applyBorder="1" applyAlignment="1" applyProtection="1">
      <alignment horizontal="right"/>
    </xf>
    <xf numFmtId="3" fontId="38" fillId="2" borderId="26" xfId="0" applyNumberFormat="1" applyFont="1" applyFill="1" applyBorder="1" applyProtection="1"/>
    <xf numFmtId="3" fontId="38" fillId="2" borderId="28" xfId="0" applyNumberFormat="1" applyFont="1" applyFill="1" applyBorder="1" applyProtection="1"/>
    <xf numFmtId="4" fontId="38" fillId="2" borderId="101" xfId="0" applyNumberFormat="1" applyFont="1" applyFill="1" applyBorder="1" applyProtection="1"/>
    <xf numFmtId="0" fontId="9" fillId="0" borderId="0" xfId="0" applyFont="1" applyProtection="1">
      <protection locked="0"/>
    </xf>
    <xf numFmtId="49" fontId="46" fillId="2" borderId="9" xfId="0" applyNumberFormat="1" applyFont="1" applyFill="1" applyBorder="1" applyAlignment="1">
      <alignment horizontal="left" indent="1"/>
    </xf>
    <xf numFmtId="49" fontId="15" fillId="15" borderId="7" xfId="0" applyNumberFormat="1" applyFont="1" applyFill="1" applyBorder="1" applyAlignment="1" applyProtection="1">
      <alignment horizontal="left"/>
      <protection hidden="1"/>
    </xf>
    <xf numFmtId="49" fontId="15" fillId="15" borderId="4" xfId="0" applyNumberFormat="1" applyFont="1" applyFill="1" applyBorder="1" applyAlignment="1" applyProtection="1">
      <alignment horizontal="left"/>
      <protection hidden="1"/>
    </xf>
    <xf numFmtId="166" fontId="50" fillId="0" borderId="0" xfId="6" applyNumberFormat="1" applyFont="1" applyBorder="1" applyAlignment="1">
      <alignment horizontal="left" wrapText="1"/>
    </xf>
    <xf numFmtId="0" fontId="39" fillId="0" borderId="0" xfId="6" applyFont="1"/>
    <xf numFmtId="0" fontId="39" fillId="32" borderId="0" xfId="6" applyFont="1" applyFill="1"/>
    <xf numFmtId="0" fontId="39" fillId="0" borderId="101" xfId="6" applyFont="1" applyFill="1" applyBorder="1" applyAlignment="1">
      <alignment horizontal="center"/>
    </xf>
    <xf numFmtId="0" fontId="39" fillId="0" borderId="101" xfId="6" applyFont="1" applyBorder="1" applyAlignment="1">
      <alignment horizontal="center" vertical="center"/>
    </xf>
    <xf numFmtId="0" fontId="39" fillId="0" borderId="101" xfId="6" applyFont="1" applyBorder="1" applyAlignment="1">
      <alignment wrapText="1"/>
    </xf>
    <xf numFmtId="9" fontId="39" fillId="24" borderId="101" xfId="6" applyNumberFormat="1" applyFont="1" applyFill="1" applyBorder="1"/>
    <xf numFmtId="3" fontId="39" fillId="24" borderId="104" xfId="6" applyNumberFormat="1" applyFont="1" applyFill="1" applyBorder="1"/>
    <xf numFmtId="3" fontId="39" fillId="24" borderId="101" xfId="6" applyNumberFormat="1" applyFont="1" applyFill="1" applyBorder="1" applyAlignment="1"/>
    <xf numFmtId="3" fontId="39" fillId="24" borderId="125" xfId="6" applyNumberFormat="1" applyFont="1" applyFill="1" applyBorder="1" applyAlignment="1"/>
    <xf numFmtId="3" fontId="39" fillId="24" borderId="101" xfId="6" applyNumberFormat="1" applyFont="1" applyFill="1" applyBorder="1"/>
    <xf numFmtId="3" fontId="39" fillId="24" borderId="101" xfId="6" applyNumberFormat="1" applyFont="1" applyFill="1" applyBorder="1" applyAlignment="1">
      <alignment horizontal="right"/>
    </xf>
    <xf numFmtId="1" fontId="39" fillId="24" borderId="101" xfId="6" applyNumberFormat="1" applyFont="1" applyFill="1" applyBorder="1" applyAlignment="1">
      <alignment horizontal="right"/>
    </xf>
    <xf numFmtId="167" fontId="39" fillId="24" borderId="101" xfId="6" applyNumberFormat="1" applyFont="1" applyFill="1" applyBorder="1"/>
    <xf numFmtId="0" fontId="38" fillId="31" borderId="101" xfId="6" applyFont="1" applyFill="1" applyBorder="1" applyAlignment="1">
      <alignment horizontal="center" vertical="center"/>
    </xf>
    <xf numFmtId="0" fontId="38" fillId="31" borderId="101" xfId="6" applyFont="1" applyFill="1" applyBorder="1" applyAlignment="1">
      <alignment wrapText="1"/>
    </xf>
    <xf numFmtId="0" fontId="38" fillId="31" borderId="101" xfId="6" applyFont="1" applyFill="1" applyBorder="1"/>
    <xf numFmtId="3" fontId="38" fillId="31" borderId="104" xfId="6" applyNumberFormat="1" applyFont="1" applyFill="1" applyBorder="1"/>
    <xf numFmtId="3" fontId="38" fillId="31" borderId="101" xfId="6" applyNumberFormat="1" applyFont="1" applyFill="1" applyBorder="1" applyAlignment="1"/>
    <xf numFmtId="3" fontId="38" fillId="31" borderId="125" xfId="6" applyNumberFormat="1" applyFont="1" applyFill="1" applyBorder="1" applyAlignment="1"/>
    <xf numFmtId="0" fontId="38" fillId="31" borderId="0" xfId="6" applyFont="1" applyFill="1"/>
    <xf numFmtId="0" fontId="39" fillId="0" borderId="101" xfId="6" applyFont="1" applyBorder="1"/>
    <xf numFmtId="0" fontId="39" fillId="0" borderId="104" xfId="6" applyFont="1" applyBorder="1"/>
    <xf numFmtId="3" fontId="39" fillId="0" borderId="101" xfId="6" applyNumberFormat="1" applyFont="1" applyBorder="1" applyAlignment="1"/>
    <xf numFmtId="3" fontId="39" fillId="0" borderId="125" xfId="6" applyNumberFormat="1" applyFont="1" applyBorder="1" applyAlignment="1"/>
    <xf numFmtId="0" fontId="39" fillId="0" borderId="0" xfId="6" applyFont="1" applyAlignment="1">
      <alignment horizontal="center"/>
    </xf>
    <xf numFmtId="0" fontId="39" fillId="0" borderId="102" xfId="6" applyFont="1" applyBorder="1"/>
    <xf numFmtId="49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left" wrapText="1"/>
      <protection hidden="1"/>
    </xf>
    <xf numFmtId="1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3" fontId="34" fillId="2" borderId="0" xfId="0" applyNumberFormat="1" applyFont="1" applyFill="1" applyProtection="1">
      <protection locked="0"/>
    </xf>
    <xf numFmtId="49" fontId="7" fillId="0" borderId="0" xfId="0" applyNumberFormat="1" applyFont="1" applyFill="1" applyBorder="1" applyAlignment="1" applyProtection="1">
      <alignment horizontal="left"/>
      <protection hidden="1"/>
    </xf>
    <xf numFmtId="49" fontId="11" fillId="0" borderId="0" xfId="0" applyNumberFormat="1" applyFont="1" applyFill="1" applyAlignment="1" applyProtection="1">
      <alignment horizontal="center"/>
      <protection hidden="1"/>
    </xf>
    <xf numFmtId="3" fontId="11" fillId="2" borderId="0" xfId="0" applyNumberFormat="1" applyFont="1" applyFill="1" applyAlignment="1" applyProtection="1">
      <protection hidden="1"/>
    </xf>
    <xf numFmtId="0" fontId="11" fillId="2" borderId="0" xfId="0" applyFont="1" applyFill="1" applyAlignment="1" applyProtection="1">
      <protection hidden="1"/>
    </xf>
    <xf numFmtId="0" fontId="11" fillId="0" borderId="129" xfId="8" applyFont="1" applyFill="1" applyBorder="1"/>
    <xf numFmtId="0" fontId="11" fillId="0" borderId="129" xfId="8" applyFont="1" applyFill="1" applyBorder="1" applyAlignment="1">
      <alignment horizontal="center"/>
    </xf>
    <xf numFmtId="3" fontId="11" fillId="0" borderId="129" xfId="9" applyNumberFormat="1" applyFont="1" applyFill="1" applyBorder="1" applyAlignment="1">
      <alignment horizontal="center"/>
    </xf>
    <xf numFmtId="0" fontId="11" fillId="0" borderId="130" xfId="8" applyFont="1" applyFill="1" applyBorder="1" applyAlignment="1">
      <alignment horizontal="center" vertical="center" wrapText="1"/>
    </xf>
    <xf numFmtId="3" fontId="11" fillId="0" borderId="130" xfId="8" applyNumberFormat="1" applyFont="1" applyFill="1" applyBorder="1" applyAlignment="1">
      <alignment horizontal="center" vertical="center" wrapText="1"/>
    </xf>
    <xf numFmtId="0" fontId="11" fillId="0" borderId="131" xfId="8" applyFont="1" applyFill="1" applyBorder="1" applyAlignment="1">
      <alignment horizontal="center" vertical="center" wrapText="1"/>
    </xf>
    <xf numFmtId="0" fontId="11" fillId="0" borderId="129" xfId="8" applyFont="1" applyFill="1" applyBorder="1" applyAlignment="1">
      <alignment horizontal="center" vertical="center" wrapText="1"/>
    </xf>
    <xf numFmtId="0" fontId="11" fillId="33" borderId="128" xfId="8" applyFont="1" applyFill="1" applyBorder="1" applyAlignment="1">
      <alignment horizontal="center" vertical="center"/>
    </xf>
    <xf numFmtId="0" fontId="11" fillId="33" borderId="128" xfId="8" applyFont="1" applyFill="1" applyBorder="1" applyAlignment="1">
      <alignment vertical="center"/>
    </xf>
    <xf numFmtId="3" fontId="11" fillId="33" borderId="128" xfId="8" applyNumberFormat="1" applyFont="1" applyFill="1" applyBorder="1" applyAlignment="1">
      <alignment vertical="center"/>
    </xf>
    <xf numFmtId="0" fontId="11" fillId="0" borderId="130" xfId="8" applyFont="1" applyFill="1" applyBorder="1" applyAlignment="1">
      <alignment horizontal="center" vertical="center"/>
    </xf>
    <xf numFmtId="0" fontId="11" fillId="0" borderId="130" xfId="8" applyFont="1" applyFill="1" applyBorder="1" applyAlignment="1">
      <alignment vertical="center"/>
    </xf>
    <xf numFmtId="3" fontId="11" fillId="0" borderId="130" xfId="8" applyNumberFormat="1" applyFont="1" applyFill="1" applyBorder="1" applyAlignment="1">
      <alignment vertical="center"/>
    </xf>
    <xf numFmtId="0" fontId="11" fillId="0" borderId="131" xfId="8" applyFont="1" applyFill="1" applyBorder="1" applyAlignment="1">
      <alignment horizontal="center" vertical="center"/>
    </xf>
    <xf numFmtId="0" fontId="11" fillId="0" borderId="131" xfId="8" applyFont="1" applyFill="1" applyBorder="1" applyAlignment="1">
      <alignment vertical="center"/>
    </xf>
    <xf numFmtId="3" fontId="11" fillId="0" borderId="131" xfId="8" applyNumberFormat="1" applyFont="1" applyFill="1" applyBorder="1" applyAlignment="1">
      <alignment vertical="center"/>
    </xf>
    <xf numFmtId="0" fontId="11" fillId="0" borderId="119" xfId="8" applyFont="1" applyFill="1" applyBorder="1" applyAlignment="1">
      <alignment horizontal="center" vertical="center" wrapText="1"/>
    </xf>
    <xf numFmtId="49" fontId="11" fillId="0" borderId="130" xfId="8" applyNumberFormat="1" applyFont="1" applyFill="1" applyBorder="1" applyAlignment="1">
      <alignment horizontal="center" vertical="center"/>
    </xf>
    <xf numFmtId="3" fontId="11" fillId="0" borderId="130" xfId="8" applyNumberFormat="1" applyFont="1" applyFill="1" applyBorder="1" applyAlignment="1">
      <alignment horizontal="center" vertical="center"/>
    </xf>
    <xf numFmtId="0" fontId="11" fillId="0" borderId="130" xfId="8" quotePrefix="1" applyFont="1" applyFill="1" applyBorder="1" applyAlignment="1">
      <alignment vertical="center"/>
    </xf>
    <xf numFmtId="3" fontId="61" fillId="15" borderId="0" xfId="0" applyNumberFormat="1" applyFont="1" applyFill="1" applyProtection="1">
      <protection hidden="1"/>
    </xf>
    <xf numFmtId="3" fontId="11" fillId="0" borderId="7" xfId="0" applyNumberFormat="1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Protection="1">
      <protection hidden="1"/>
    </xf>
    <xf numFmtId="0" fontId="12" fillId="0" borderId="0" xfId="0" applyFont="1" applyFill="1" applyProtection="1">
      <protection hidden="1"/>
    </xf>
    <xf numFmtId="49" fontId="11" fillId="0" borderId="7" xfId="0" applyNumberFormat="1" applyFont="1" applyFill="1" applyBorder="1" applyAlignment="1" applyProtection="1">
      <alignment horizontal="left" vertical="center" indent="2"/>
      <protection hidden="1"/>
    </xf>
    <xf numFmtId="0" fontId="10" fillId="0" borderId="4" xfId="0" applyFont="1" applyFill="1" applyBorder="1" applyAlignment="1" applyProtection="1">
      <alignment horizontal="left" wrapText="1"/>
      <protection hidden="1"/>
    </xf>
    <xf numFmtId="49" fontId="30" fillId="36" borderId="7" xfId="0" applyNumberFormat="1" applyFont="1" applyFill="1" applyBorder="1" applyAlignment="1" applyProtection="1">
      <alignment horizontal="left"/>
      <protection locked="0"/>
    </xf>
    <xf numFmtId="0" fontId="36" fillId="36" borderId="9" xfId="0" applyFont="1" applyFill="1" applyBorder="1" applyAlignment="1">
      <alignment horizontal="left" indent="1"/>
    </xf>
    <xf numFmtId="0" fontId="30" fillId="36" borderId="0" xfId="0" applyFont="1" applyFill="1" applyProtection="1">
      <protection locked="0"/>
    </xf>
    <xf numFmtId="0" fontId="30" fillId="36" borderId="0" xfId="0" applyFont="1" applyFill="1"/>
    <xf numFmtId="49" fontId="36" fillId="36" borderId="9" xfId="0" applyNumberFormat="1" applyFont="1" applyFill="1" applyBorder="1" applyAlignment="1">
      <alignment horizontal="left" indent="1"/>
    </xf>
    <xf numFmtId="168" fontId="9" fillId="4" borderId="9" xfId="0" applyNumberFormat="1" applyFont="1" applyFill="1" applyBorder="1" applyAlignment="1" applyProtection="1">
      <protection hidden="1"/>
    </xf>
    <xf numFmtId="168" fontId="9" fillId="4" borderId="14" xfId="0" applyNumberFormat="1" applyFont="1" applyFill="1" applyBorder="1" applyAlignment="1" applyProtection="1">
      <protection hidden="1"/>
    </xf>
    <xf numFmtId="168" fontId="9" fillId="0" borderId="7" xfId="0" applyNumberFormat="1" applyFont="1" applyBorder="1" applyAlignment="1" applyProtection="1">
      <alignment horizontal="center"/>
      <protection hidden="1"/>
    </xf>
    <xf numFmtId="168" fontId="11" fillId="0" borderId="7" xfId="0" applyNumberFormat="1" applyFont="1" applyFill="1" applyBorder="1" applyAlignment="1" applyProtection="1">
      <alignment horizontal="right" vertical="center"/>
      <protection hidden="1"/>
    </xf>
    <xf numFmtId="168" fontId="11" fillId="0" borderId="7" xfId="0" applyNumberFormat="1" applyFont="1" applyFill="1" applyBorder="1" applyAlignment="1" applyProtection="1">
      <alignment horizontal="right"/>
      <protection hidden="1"/>
    </xf>
    <xf numFmtId="168" fontId="9" fillId="0" borderId="7" xfId="0" applyNumberFormat="1" applyFont="1" applyFill="1" applyBorder="1" applyAlignment="1" applyProtection="1">
      <protection hidden="1"/>
    </xf>
    <xf numFmtId="168" fontId="10" fillId="0" borderId="4" xfId="0" applyNumberFormat="1" applyFont="1" applyFill="1" applyBorder="1" applyAlignment="1" applyProtection="1">
      <alignment horizontal="right"/>
      <protection hidden="1"/>
    </xf>
    <xf numFmtId="168" fontId="11" fillId="2" borderId="7" xfId="0" applyNumberFormat="1" applyFont="1" applyFill="1" applyBorder="1" applyAlignment="1" applyProtection="1">
      <alignment horizontal="right"/>
      <protection hidden="1"/>
    </xf>
    <xf numFmtId="168" fontId="11" fillId="15" borderId="7" xfId="0" applyNumberFormat="1" applyFont="1" applyFill="1" applyBorder="1" applyAlignment="1" applyProtection="1">
      <alignment horizontal="right"/>
      <protection hidden="1"/>
    </xf>
    <xf numFmtId="168" fontId="10" fillId="0" borderId="13" xfId="0" applyNumberFormat="1" applyFont="1" applyBorder="1" applyAlignment="1" applyProtection="1">
      <alignment horizontal="right"/>
      <protection hidden="1"/>
    </xf>
    <xf numFmtId="168" fontId="10" fillId="24" borderId="13" xfId="0" applyNumberFormat="1" applyFont="1" applyFill="1" applyBorder="1" applyAlignment="1" applyProtection="1">
      <alignment horizontal="right"/>
      <protection hidden="1"/>
    </xf>
    <xf numFmtId="168" fontId="10" fillId="0" borderId="7" xfId="0" applyNumberFormat="1" applyFont="1" applyFill="1" applyBorder="1" applyAlignment="1" applyProtection="1">
      <alignment horizontal="center"/>
      <protection hidden="1"/>
    </xf>
    <xf numFmtId="168" fontId="10" fillId="0" borderId="9" xfId="0" applyNumberFormat="1" applyFont="1" applyFill="1" applyBorder="1" applyAlignment="1" applyProtection="1">
      <alignment horizontal="center"/>
      <protection hidden="1"/>
    </xf>
    <xf numFmtId="168" fontId="11" fillId="2" borderId="7" xfId="0" applyNumberFormat="1" applyFont="1" applyFill="1" applyBorder="1" applyAlignment="1" applyProtection="1">
      <alignment horizontal="right" vertical="center"/>
      <protection hidden="1"/>
    </xf>
    <xf numFmtId="168" fontId="9" fillId="0" borderId="7" xfId="0" applyNumberFormat="1" applyFont="1" applyFill="1" applyBorder="1" applyAlignment="1" applyProtection="1">
      <alignment horizontal="right" vertical="center"/>
      <protection hidden="1"/>
    </xf>
    <xf numFmtId="168" fontId="10" fillId="0" borderId="7" xfId="0" applyNumberFormat="1" applyFont="1" applyBorder="1" applyAlignment="1" applyProtection="1">
      <alignment horizontal="right"/>
      <protection hidden="1"/>
    </xf>
    <xf numFmtId="168" fontId="9" fillId="0" borderId="7" xfId="0" applyNumberFormat="1" applyFont="1" applyBorder="1" applyAlignment="1" applyProtection="1">
      <protection hidden="1"/>
    </xf>
    <xf numFmtId="168" fontId="9" fillId="0" borderId="9" xfId="0" applyNumberFormat="1" applyFont="1" applyBorder="1" applyAlignment="1" applyProtection="1">
      <protection hidden="1"/>
    </xf>
    <xf numFmtId="168" fontId="14" fillId="0" borderId="9" xfId="0" applyNumberFormat="1" applyFont="1" applyBorder="1" applyAlignment="1" applyProtection="1">
      <protection hidden="1"/>
    </xf>
    <xf numFmtId="168" fontId="12" fillId="15" borderId="7" xfId="0" applyNumberFormat="1" applyFont="1" applyFill="1" applyBorder="1" applyAlignment="1" applyProtection="1">
      <alignment horizontal="right"/>
      <protection hidden="1"/>
    </xf>
    <xf numFmtId="168" fontId="9" fillId="2" borderId="7" xfId="0" applyNumberFormat="1" applyFont="1" applyFill="1" applyBorder="1" applyAlignment="1" applyProtection="1">
      <alignment vertical="center"/>
      <protection hidden="1"/>
    </xf>
    <xf numFmtId="49" fontId="36" fillId="2" borderId="9" xfId="0" quotePrefix="1" applyNumberFormat="1" applyFont="1" applyFill="1" applyBorder="1" applyAlignment="1">
      <alignment horizontal="left" indent="5"/>
    </xf>
    <xf numFmtId="49" fontId="36" fillId="0" borderId="126" xfId="7" quotePrefix="1" applyNumberFormat="1" applyFont="1" applyBorder="1" applyAlignment="1" applyProtection="1">
      <alignment horizontal="left" vertical="center" indent="5"/>
    </xf>
    <xf numFmtId="168" fontId="9" fillId="2" borderId="4" xfId="0" applyNumberFormat="1" applyFont="1" applyFill="1" applyBorder="1" applyProtection="1">
      <protection hidden="1"/>
    </xf>
    <xf numFmtId="0" fontId="45" fillId="0" borderId="0" xfId="0" applyFont="1" applyBorder="1" applyAlignment="1" applyProtection="1">
      <alignment vertical="top" wrapText="1"/>
      <protection hidden="1"/>
    </xf>
    <xf numFmtId="0" fontId="45" fillId="0" borderId="0" xfId="0" applyFont="1" applyBorder="1" applyAlignment="1" applyProtection="1">
      <alignment vertical="top" wrapText="1"/>
      <protection locked="0"/>
    </xf>
    <xf numFmtId="0" fontId="43" fillId="0" borderId="0" xfId="0" applyFont="1" applyBorder="1" applyAlignment="1" applyProtection="1">
      <alignment vertical="top" wrapText="1"/>
      <protection locked="0"/>
    </xf>
    <xf numFmtId="168" fontId="9" fillId="5" borderId="0" xfId="0" applyNumberFormat="1" applyFont="1" applyFill="1" applyBorder="1" applyProtection="1">
      <protection hidden="1"/>
    </xf>
    <xf numFmtId="168" fontId="9" fillId="2" borderId="0" xfId="0" applyNumberFormat="1" applyFont="1" applyFill="1" applyBorder="1" applyProtection="1">
      <protection hidden="1"/>
    </xf>
    <xf numFmtId="168" fontId="9" fillId="37" borderId="12" xfId="0" applyNumberFormat="1" applyFont="1" applyFill="1" applyBorder="1" applyAlignment="1" applyProtection="1">
      <protection hidden="1"/>
    </xf>
    <xf numFmtId="168" fontId="9" fillId="37" borderId="14" xfId="0" applyNumberFormat="1" applyFont="1" applyFill="1" applyBorder="1" applyAlignment="1" applyProtection="1">
      <protection hidden="1"/>
    </xf>
    <xf numFmtId="168" fontId="9" fillId="37" borderId="13" xfId="0" applyNumberFormat="1" applyFont="1" applyFill="1" applyBorder="1" applyAlignment="1" applyProtection="1">
      <alignment horizontal="right"/>
      <protection hidden="1"/>
    </xf>
    <xf numFmtId="0" fontId="11" fillId="38" borderId="128" xfId="8" applyFont="1" applyFill="1" applyBorder="1" applyAlignment="1">
      <alignment horizontal="center" vertical="center"/>
    </xf>
    <xf numFmtId="0" fontId="11" fillId="38" borderId="128" xfId="8" applyFont="1" applyFill="1" applyBorder="1" applyAlignment="1">
      <alignment vertical="center"/>
    </xf>
    <xf numFmtId="3" fontId="11" fillId="38" borderId="128" xfId="8" applyNumberFormat="1" applyFont="1" applyFill="1" applyBorder="1" applyAlignment="1">
      <alignment horizontal="center" vertical="center"/>
    </xf>
    <xf numFmtId="168" fontId="11" fillId="38" borderId="128" xfId="8" applyNumberFormat="1" applyFont="1" applyFill="1" applyBorder="1" applyAlignment="1">
      <alignment vertical="center"/>
    </xf>
    <xf numFmtId="168" fontId="11" fillId="0" borderId="130" xfId="8" applyNumberFormat="1" applyFont="1" applyFill="1" applyBorder="1" applyAlignment="1">
      <alignment vertical="center"/>
    </xf>
    <xf numFmtId="3" fontId="11" fillId="0" borderId="132" xfId="8" applyNumberFormat="1" applyFont="1" applyFill="1" applyBorder="1" applyAlignment="1">
      <alignment vertical="center" wrapText="1"/>
    </xf>
    <xf numFmtId="3" fontId="11" fillId="0" borderId="133" xfId="8" applyNumberFormat="1" applyFont="1" applyFill="1" applyBorder="1" applyAlignment="1">
      <alignment vertical="center" wrapText="1"/>
    </xf>
    <xf numFmtId="4" fontId="9" fillId="14" borderId="2" xfId="0" applyNumberFormat="1" applyFont="1" applyFill="1" applyBorder="1" applyAlignment="1" applyProtection="1">
      <alignment horizontal="center"/>
      <protection hidden="1"/>
    </xf>
    <xf numFmtId="4" fontId="8" fillId="15" borderId="2" xfId="0" applyNumberFormat="1" applyFont="1" applyFill="1" applyBorder="1" applyAlignment="1" applyProtection="1">
      <alignment horizontal="center"/>
      <protection hidden="1"/>
    </xf>
    <xf numFmtId="4" fontId="9" fillId="15" borderId="2" xfId="0" applyNumberFormat="1" applyFont="1" applyFill="1" applyBorder="1" applyAlignment="1" applyProtection="1">
      <alignment horizontal="center"/>
      <protection hidden="1"/>
    </xf>
    <xf numFmtId="4" fontId="9" fillId="15" borderId="0" xfId="0" applyNumberFormat="1" applyFont="1" applyFill="1" applyBorder="1" applyAlignment="1" applyProtection="1">
      <alignment horizontal="center"/>
      <protection hidden="1"/>
    </xf>
    <xf numFmtId="4" fontId="45" fillId="15" borderId="0" xfId="0" applyNumberFormat="1" applyFont="1" applyFill="1" applyBorder="1" applyAlignment="1" applyProtection="1">
      <alignment horizontal="center"/>
      <protection hidden="1"/>
    </xf>
    <xf numFmtId="0" fontId="45" fillId="15" borderId="0" xfId="0" applyFont="1" applyFill="1" applyBorder="1" applyProtection="1">
      <protection hidden="1"/>
    </xf>
    <xf numFmtId="4" fontId="62" fillId="15" borderId="0" xfId="0" applyNumberFormat="1" applyFont="1" applyFill="1" applyBorder="1" applyAlignment="1" applyProtection="1">
      <alignment horizontal="center"/>
      <protection hidden="1"/>
    </xf>
    <xf numFmtId="0" fontId="62" fillId="15" borderId="0" xfId="0" applyFont="1" applyFill="1" applyBorder="1" applyProtection="1">
      <protection hidden="1"/>
    </xf>
    <xf numFmtId="4" fontId="62" fillId="15" borderId="2" xfId="0" applyNumberFormat="1" applyFont="1" applyFill="1" applyBorder="1" applyAlignment="1" applyProtection="1">
      <alignment horizontal="center"/>
      <protection hidden="1"/>
    </xf>
    <xf numFmtId="0" fontId="62" fillId="15" borderId="0" xfId="0" applyFont="1" applyFill="1" applyBorder="1" applyAlignment="1" applyProtection="1">
      <alignment horizontal="center"/>
      <protection hidden="1"/>
    </xf>
    <xf numFmtId="4" fontId="63" fillId="15" borderId="2" xfId="0" applyNumberFormat="1" applyFont="1" applyFill="1" applyBorder="1" applyAlignment="1" applyProtection="1">
      <alignment horizontal="center"/>
      <protection hidden="1"/>
    </xf>
    <xf numFmtId="0" fontId="63" fillId="15" borderId="0" xfId="0" applyFont="1" applyFill="1" applyBorder="1" applyAlignment="1" applyProtection="1">
      <alignment horizontal="center"/>
      <protection hidden="1"/>
    </xf>
    <xf numFmtId="4" fontId="62" fillId="14" borderId="2" xfId="0" applyNumberFormat="1" applyFont="1" applyFill="1" applyBorder="1" applyAlignment="1" applyProtection="1">
      <alignment horizontal="center"/>
      <protection hidden="1"/>
    </xf>
    <xf numFmtId="0" fontId="62" fillId="14" borderId="0" xfId="0" applyFont="1" applyFill="1" applyBorder="1" applyProtection="1">
      <protection hidden="1"/>
    </xf>
    <xf numFmtId="3" fontId="62" fillId="14" borderId="0" xfId="0" applyNumberFormat="1" applyFont="1" applyFill="1" applyBorder="1" applyProtection="1">
      <protection hidden="1"/>
    </xf>
    <xf numFmtId="0" fontId="60" fillId="15" borderId="0" xfId="0" applyFont="1" applyFill="1" applyBorder="1" applyProtection="1">
      <protection hidden="1"/>
    </xf>
    <xf numFmtId="3" fontId="60" fillId="15" borderId="0" xfId="0" applyNumberFormat="1" applyFont="1" applyFill="1" applyBorder="1" applyProtection="1">
      <protection hidden="1"/>
    </xf>
    <xf numFmtId="0" fontId="60" fillId="24" borderId="0" xfId="0" applyFont="1" applyFill="1" applyBorder="1" applyProtection="1">
      <protection hidden="1"/>
    </xf>
    <xf numFmtId="3" fontId="60" fillId="24" borderId="0" xfId="0" applyNumberFormat="1" applyFont="1" applyFill="1" applyBorder="1" applyProtection="1">
      <protection hidden="1"/>
    </xf>
    <xf numFmtId="0" fontId="64" fillId="24" borderId="0" xfId="0" applyFont="1" applyFill="1" applyBorder="1" applyProtection="1">
      <protection hidden="1"/>
    </xf>
    <xf numFmtId="0" fontId="63" fillId="24" borderId="0" xfId="0" applyFont="1" applyFill="1" applyBorder="1" applyProtection="1">
      <protection hidden="1"/>
    </xf>
    <xf numFmtId="0" fontId="63" fillId="15" borderId="0" xfId="0" applyFont="1" applyFill="1" applyBorder="1" applyProtection="1">
      <protection hidden="1"/>
    </xf>
    <xf numFmtId="0" fontId="42" fillId="15" borderId="0" xfId="0" applyFont="1" applyFill="1" applyBorder="1" applyProtection="1">
      <protection hidden="1"/>
    </xf>
    <xf numFmtId="3" fontId="62" fillId="15" borderId="0" xfId="0" applyNumberFormat="1" applyFont="1" applyFill="1" applyBorder="1" applyProtection="1">
      <protection hidden="1"/>
    </xf>
    <xf numFmtId="0" fontId="62" fillId="15" borderId="0" xfId="0" applyFont="1" applyFill="1" applyBorder="1" applyAlignment="1" applyProtection="1">
      <alignment vertical="center"/>
      <protection hidden="1"/>
    </xf>
    <xf numFmtId="0" fontId="65" fillId="39" borderId="0" xfId="0" applyFont="1" applyFill="1" applyBorder="1" applyProtection="1">
      <protection hidden="1"/>
    </xf>
    <xf numFmtId="0" fontId="66" fillId="15" borderId="0" xfId="0" applyFont="1" applyFill="1" applyBorder="1" applyProtection="1">
      <protection hidden="1"/>
    </xf>
    <xf numFmtId="0" fontId="65" fillId="15" borderId="0" xfId="0" applyFont="1" applyFill="1" applyBorder="1" applyProtection="1">
      <protection hidden="1"/>
    </xf>
    <xf numFmtId="0" fontId="67" fillId="15" borderId="0" xfId="0" applyFont="1" applyFill="1" applyBorder="1" applyProtection="1">
      <protection hidden="1"/>
    </xf>
    <xf numFmtId="0" fontId="64" fillId="15" borderId="0" xfId="0" applyFont="1" applyFill="1" applyBorder="1" applyProtection="1">
      <protection hidden="1"/>
    </xf>
    <xf numFmtId="3" fontId="64" fillId="15" borderId="0" xfId="0" applyNumberFormat="1" applyFont="1" applyFill="1" applyBorder="1" applyProtection="1">
      <protection hidden="1"/>
    </xf>
    <xf numFmtId="0" fontId="47" fillId="0" borderId="129" xfId="8" applyFont="1" applyFill="1" applyBorder="1" applyAlignment="1">
      <alignment horizontal="center"/>
    </xf>
    <xf numFmtId="0" fontId="47" fillId="0" borderId="137" xfId="8" applyFont="1" applyFill="1" applyBorder="1" applyAlignment="1">
      <alignment horizontal="center" vertical="center" wrapText="1"/>
    </xf>
    <xf numFmtId="3" fontId="11" fillId="0" borderId="137" xfId="8" applyNumberFormat="1" applyFont="1" applyFill="1" applyBorder="1" applyAlignment="1">
      <alignment horizontal="center" vertical="center" wrapText="1"/>
    </xf>
    <xf numFmtId="0" fontId="47" fillId="0" borderId="131" xfId="8" applyFont="1" applyFill="1" applyBorder="1" applyAlignment="1">
      <alignment horizontal="center" vertical="center" wrapText="1"/>
    </xf>
    <xf numFmtId="3" fontId="11" fillId="0" borderId="131" xfId="8" applyNumberFormat="1" applyFont="1" applyFill="1" applyBorder="1" applyAlignment="1">
      <alignment horizontal="center" vertical="center" wrapText="1"/>
    </xf>
    <xf numFmtId="168" fontId="62" fillId="15" borderId="0" xfId="0" applyNumberFormat="1" applyFont="1" applyFill="1" applyBorder="1" applyAlignment="1" applyProtection="1">
      <alignment horizontal="center"/>
      <protection hidden="1"/>
    </xf>
    <xf numFmtId="3" fontId="9" fillId="40" borderId="15" xfId="0" applyNumberFormat="1" applyFont="1" applyFill="1" applyBorder="1" applyAlignment="1" applyProtection="1">
      <protection hidden="1"/>
    </xf>
    <xf numFmtId="168" fontId="9" fillId="40" borderId="4" xfId="0" applyNumberFormat="1" applyFont="1" applyFill="1" applyBorder="1" applyAlignment="1" applyProtection="1">
      <protection hidden="1"/>
    </xf>
    <xf numFmtId="168" fontId="62" fillId="14" borderId="0" xfId="0" applyNumberFormat="1" applyFont="1" applyFill="1" applyBorder="1" applyProtection="1">
      <protection hidden="1"/>
    </xf>
    <xf numFmtId="168" fontId="11" fillId="38" borderId="128" xfId="8" applyNumberFormat="1" applyFont="1" applyFill="1" applyBorder="1" applyAlignment="1">
      <alignment horizontal="right" vertical="center"/>
    </xf>
    <xf numFmtId="3" fontId="11" fillId="0" borderId="130" xfId="8" applyNumberFormat="1" applyFont="1" applyFill="1" applyBorder="1" applyAlignment="1">
      <alignment horizontal="right" vertical="center"/>
    </xf>
    <xf numFmtId="168" fontId="11" fillId="0" borderId="130" xfId="8" applyNumberFormat="1" applyFont="1" applyFill="1" applyBorder="1" applyAlignment="1">
      <alignment horizontal="right" vertical="center"/>
    </xf>
    <xf numFmtId="0" fontId="9" fillId="15" borderId="0" xfId="0" applyFont="1" applyFill="1" applyBorder="1" applyAlignment="1" applyProtection="1">
      <alignment horizontal="left"/>
      <protection hidden="1"/>
    </xf>
    <xf numFmtId="3" fontId="11" fillId="38" borderId="128" xfId="8" applyNumberFormat="1" applyFont="1" applyFill="1" applyBorder="1" applyAlignment="1">
      <alignment vertical="center"/>
    </xf>
    <xf numFmtId="3" fontId="9" fillId="24" borderId="7" xfId="0" applyNumberFormat="1" applyFont="1" applyFill="1" applyBorder="1" applyAlignment="1" applyProtection="1">
      <alignment horizontal="left" vertical="center"/>
      <protection hidden="1"/>
    </xf>
    <xf numFmtId="0" fontId="9" fillId="24" borderId="0" xfId="0" applyFont="1" applyFill="1" applyBorder="1" applyAlignment="1" applyProtection="1">
      <alignment horizontal="left" wrapText="1"/>
      <protection hidden="1"/>
    </xf>
    <xf numFmtId="3" fontId="11" fillId="24" borderId="9" xfId="0" applyNumberFormat="1" applyFont="1" applyFill="1" applyBorder="1" applyAlignment="1" applyProtection="1">
      <alignment horizontal="right" vertical="center"/>
      <protection hidden="1"/>
    </xf>
    <xf numFmtId="3" fontId="11" fillId="24" borderId="7" xfId="0" applyNumberFormat="1" applyFont="1" applyFill="1" applyBorder="1" applyAlignment="1" applyProtection="1">
      <alignment horizontal="right" vertical="center"/>
      <protection hidden="1"/>
    </xf>
    <xf numFmtId="168" fontId="11" fillId="24" borderId="7" xfId="0" applyNumberFormat="1" applyFont="1" applyFill="1" applyBorder="1" applyAlignment="1" applyProtection="1">
      <alignment horizontal="right" vertical="center"/>
      <protection hidden="1"/>
    </xf>
    <xf numFmtId="0" fontId="11" fillId="24" borderId="0" xfId="0" applyFont="1" applyFill="1" applyBorder="1" applyProtection="1">
      <protection hidden="1"/>
    </xf>
    <xf numFmtId="0" fontId="11" fillId="24" borderId="0" xfId="0" applyFont="1" applyFill="1" applyProtection="1">
      <protection hidden="1"/>
    </xf>
    <xf numFmtId="0" fontId="9" fillId="24" borderId="0" xfId="0" applyFont="1" applyFill="1" applyBorder="1" applyAlignment="1" applyProtection="1">
      <alignment horizontal="left"/>
      <protection hidden="1"/>
    </xf>
    <xf numFmtId="168" fontId="11" fillId="24" borderId="7" xfId="0" applyNumberFormat="1" applyFont="1" applyFill="1" applyBorder="1" applyAlignment="1" applyProtection="1">
      <alignment horizontal="right"/>
      <protection hidden="1"/>
    </xf>
    <xf numFmtId="4" fontId="11" fillId="24" borderId="7" xfId="0" applyNumberFormat="1" applyFont="1" applyFill="1" applyBorder="1" applyAlignment="1" applyProtection="1">
      <alignment horizontal="right" vertical="center"/>
      <protection hidden="1"/>
    </xf>
    <xf numFmtId="4" fontId="11" fillId="24" borderId="7" xfId="0" applyNumberFormat="1" applyFont="1" applyFill="1" applyBorder="1" applyAlignment="1" applyProtection="1">
      <alignment horizontal="right"/>
      <protection hidden="1"/>
    </xf>
    <xf numFmtId="4" fontId="11" fillId="15" borderId="7" xfId="0" applyNumberFormat="1" applyFont="1" applyFill="1" applyBorder="1" applyAlignment="1" applyProtection="1">
      <alignment horizontal="right"/>
      <protection hidden="1"/>
    </xf>
    <xf numFmtId="4" fontId="10" fillId="24" borderId="13" xfId="0" applyNumberFormat="1" applyFont="1" applyFill="1" applyBorder="1" applyAlignment="1" applyProtection="1">
      <alignment horizontal="right"/>
      <protection hidden="1"/>
    </xf>
    <xf numFmtId="4" fontId="12" fillId="15" borderId="7" xfId="0" applyNumberFormat="1" applyFont="1" applyFill="1" applyBorder="1" applyAlignment="1" applyProtection="1">
      <alignment horizontal="right"/>
      <protection hidden="1"/>
    </xf>
    <xf numFmtId="49" fontId="7" fillId="24" borderId="0" xfId="0" applyNumberFormat="1" applyFont="1" applyFill="1" applyProtection="1">
      <protection hidden="1"/>
    </xf>
    <xf numFmtId="0" fontId="7" fillId="24" borderId="0" xfId="0" applyFont="1" applyFill="1" applyProtection="1">
      <protection hidden="1"/>
    </xf>
    <xf numFmtId="0" fontId="45" fillId="24" borderId="0" xfId="0" applyFont="1" applyFill="1" applyProtection="1">
      <protection hidden="1"/>
    </xf>
    <xf numFmtId="0" fontId="7" fillId="15" borderId="0" xfId="0" applyFont="1" applyFill="1" applyBorder="1" applyProtection="1">
      <protection hidden="1"/>
    </xf>
    <xf numFmtId="0" fontId="7" fillId="24" borderId="0" xfId="0" applyFont="1" applyFill="1" applyBorder="1" applyProtection="1">
      <protection hidden="1"/>
    </xf>
    <xf numFmtId="49" fontId="9" fillId="24" borderId="0" xfId="0" applyNumberFormat="1" applyFont="1" applyFill="1" applyProtection="1">
      <protection hidden="1"/>
    </xf>
    <xf numFmtId="0" fontId="9" fillId="24" borderId="0" xfId="0" applyFont="1" applyFill="1" applyProtection="1">
      <protection hidden="1"/>
    </xf>
    <xf numFmtId="0" fontId="9" fillId="24" borderId="0" xfId="0" applyFont="1" applyFill="1" applyProtection="1">
      <protection locked="0"/>
    </xf>
    <xf numFmtId="0" fontId="9" fillId="15" borderId="0" xfId="0" applyFont="1" applyFill="1" applyBorder="1" applyProtection="1">
      <protection hidden="1"/>
    </xf>
    <xf numFmtId="0" fontId="9" fillId="24" borderId="0" xfId="0" applyFont="1" applyFill="1" applyBorder="1" applyProtection="1">
      <protection hidden="1"/>
    </xf>
    <xf numFmtId="0" fontId="43" fillId="24" borderId="0" xfId="0" applyFont="1" applyFill="1" applyBorder="1" applyAlignment="1" applyProtection="1">
      <alignment vertical="top" wrapText="1"/>
      <protection hidden="1"/>
    </xf>
    <xf numFmtId="0" fontId="7" fillId="24" borderId="0" xfId="0" applyFont="1" applyFill="1" applyBorder="1" applyAlignment="1" applyProtection="1">
      <alignment vertical="top" wrapText="1"/>
      <protection hidden="1"/>
    </xf>
    <xf numFmtId="0" fontId="45" fillId="24" borderId="0" xfId="0" applyFont="1" applyFill="1" applyBorder="1" applyAlignment="1" applyProtection="1">
      <alignment vertical="top" wrapText="1"/>
      <protection hidden="1"/>
    </xf>
    <xf numFmtId="0" fontId="45" fillId="24" borderId="0" xfId="0" applyFont="1" applyFill="1" applyBorder="1" applyAlignment="1" applyProtection="1">
      <alignment vertical="top" wrapText="1"/>
      <protection locked="0"/>
    </xf>
    <xf numFmtId="0" fontId="43" fillId="24" borderId="0" xfId="0" applyFont="1" applyFill="1" applyBorder="1" applyAlignment="1" applyProtection="1">
      <alignment vertical="top" wrapText="1"/>
      <protection locked="0"/>
    </xf>
    <xf numFmtId="0" fontId="9" fillId="24" borderId="0" xfId="0" applyFont="1" applyFill="1" applyAlignment="1" applyProtection="1">
      <alignment horizontal="left" vertical="top" indent="8"/>
      <protection hidden="1"/>
    </xf>
    <xf numFmtId="0" fontId="7" fillId="24" borderId="0" xfId="0" applyFont="1" applyFill="1" applyProtection="1">
      <protection locked="0"/>
    </xf>
    <xf numFmtId="0" fontId="7" fillId="24" borderId="0" xfId="0" applyFont="1" applyFill="1" applyAlignment="1" applyProtection="1">
      <alignment horizontal="center"/>
      <protection hidden="1"/>
    </xf>
    <xf numFmtId="0" fontId="7" fillId="24" borderId="0" xfId="0" applyFont="1" applyFill="1" applyAlignment="1" applyProtection="1">
      <alignment horizontal="center"/>
      <protection locked="0"/>
    </xf>
    <xf numFmtId="49" fontId="9" fillId="24" borderId="0" xfId="0" applyNumberFormat="1" applyFont="1" applyFill="1" applyAlignment="1" applyProtection="1">
      <alignment horizontal="right"/>
      <protection hidden="1"/>
    </xf>
    <xf numFmtId="0" fontId="9" fillId="24" borderId="0" xfId="0" applyFont="1" applyFill="1" applyAlignment="1" applyProtection="1">
      <alignment horizontal="left"/>
      <protection hidden="1"/>
    </xf>
    <xf numFmtId="49" fontId="7" fillId="24" borderId="0" xfId="0" applyNumberFormat="1" applyFont="1" applyFill="1" applyAlignment="1" applyProtection="1">
      <alignment horizontal="left"/>
      <protection hidden="1"/>
    </xf>
    <xf numFmtId="49" fontId="7" fillId="24" borderId="0" xfId="0" applyNumberFormat="1" applyFont="1" applyFill="1" applyAlignment="1" applyProtection="1">
      <alignment horizontal="center"/>
      <protection hidden="1"/>
    </xf>
    <xf numFmtId="49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1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4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15" borderId="0" xfId="0" applyFont="1" applyFill="1" applyBorder="1" applyAlignment="1" applyProtection="1">
      <alignment horizontal="center"/>
      <protection hidden="1"/>
    </xf>
    <xf numFmtId="0" fontId="9" fillId="24" borderId="0" xfId="0" applyFont="1" applyFill="1" applyBorder="1" applyAlignment="1" applyProtection="1">
      <alignment horizontal="center"/>
      <protection hidden="1"/>
    </xf>
    <xf numFmtId="0" fontId="9" fillId="24" borderId="0" xfId="0" applyFont="1" applyFill="1" applyAlignment="1" applyProtection="1">
      <alignment horizontal="center"/>
      <protection hidden="1"/>
    </xf>
    <xf numFmtId="0" fontId="9" fillId="15" borderId="3" xfId="0" applyFont="1" applyFill="1" applyBorder="1" applyAlignment="1" applyProtection="1">
      <alignment horizontal="center" vertical="center" wrapText="1"/>
      <protection hidden="1"/>
    </xf>
    <xf numFmtId="49" fontId="8" fillId="15" borderId="4" xfId="0" applyNumberFormat="1" applyFont="1" applyFill="1" applyBorder="1" applyAlignment="1" applyProtection="1">
      <alignment horizontal="center" vertical="center" wrapText="1"/>
      <protection hidden="1"/>
    </xf>
    <xf numFmtId="0" fontId="8" fillId="15" borderId="5" xfId="0" applyFont="1" applyFill="1" applyBorder="1" applyAlignment="1" applyProtection="1">
      <alignment horizontal="center" vertical="center" wrapText="1"/>
      <protection hidden="1"/>
    </xf>
    <xf numFmtId="49" fontId="8" fillId="15" borderId="6" xfId="0" applyNumberFormat="1" applyFont="1" applyFill="1" applyBorder="1" applyAlignment="1" applyProtection="1">
      <alignment horizontal="center" vertical="center" wrapText="1"/>
      <protection hidden="1"/>
    </xf>
    <xf numFmtId="1" fontId="8" fillId="15" borderId="4" xfId="0" applyNumberFormat="1" applyFont="1" applyFill="1" applyBorder="1" applyAlignment="1" applyProtection="1">
      <alignment horizontal="center" vertical="center" wrapText="1"/>
      <protection hidden="1"/>
    </xf>
    <xf numFmtId="1" fontId="8" fillId="15" borderId="6" xfId="0" applyNumberFormat="1" applyFont="1" applyFill="1" applyBorder="1" applyAlignment="1" applyProtection="1">
      <alignment horizontal="center" vertical="center" wrapText="1"/>
      <protection hidden="1"/>
    </xf>
    <xf numFmtId="0" fontId="10" fillId="15" borderId="0" xfId="0" applyFont="1" applyFill="1" applyBorder="1" applyAlignment="1" applyProtection="1">
      <alignment horizontal="center"/>
      <protection hidden="1"/>
    </xf>
    <xf numFmtId="0" fontId="10" fillId="24" borderId="0" xfId="0" applyFont="1" applyFill="1" applyBorder="1" applyAlignment="1" applyProtection="1">
      <alignment horizontal="center"/>
      <protection hidden="1"/>
    </xf>
    <xf numFmtId="0" fontId="10" fillId="24" borderId="0" xfId="0" applyFont="1" applyFill="1" applyAlignment="1" applyProtection="1">
      <alignment horizontal="center"/>
      <protection hidden="1"/>
    </xf>
    <xf numFmtId="49" fontId="8" fillId="15" borderId="7" xfId="0" applyNumberFormat="1" applyFont="1" applyFill="1" applyBorder="1" applyAlignment="1" applyProtection="1">
      <alignment horizontal="center" vertical="center" wrapText="1"/>
      <protection hidden="1"/>
    </xf>
    <xf numFmtId="0" fontId="8" fillId="15" borderId="8" xfId="0" applyFont="1" applyFill="1" applyBorder="1" applyAlignment="1" applyProtection="1">
      <alignment horizontal="center" vertical="center" wrapText="1"/>
      <protection hidden="1"/>
    </xf>
    <xf numFmtId="49" fontId="8" fillId="15" borderId="9" xfId="0" applyNumberFormat="1" applyFont="1" applyFill="1" applyBorder="1" applyAlignment="1" applyProtection="1">
      <alignment horizontal="center" vertical="center" wrapText="1"/>
      <protection hidden="1"/>
    </xf>
    <xf numFmtId="1" fontId="8" fillId="15" borderId="9" xfId="0" applyNumberFormat="1" applyFont="1" applyFill="1" applyBorder="1" applyAlignment="1" applyProtection="1">
      <alignment horizontal="center" vertical="center" wrapText="1"/>
      <protection hidden="1"/>
    </xf>
    <xf numFmtId="1" fontId="8" fillId="15" borderId="10" xfId="0" applyNumberFormat="1" applyFont="1" applyFill="1" applyBorder="1" applyAlignment="1" applyProtection="1">
      <alignment horizontal="center" vertical="center" wrapText="1"/>
      <protection hidden="1"/>
    </xf>
    <xf numFmtId="4" fontId="8" fillId="15" borderId="10" xfId="0" applyNumberFormat="1" applyFont="1" applyFill="1" applyBorder="1" applyAlignment="1" applyProtection="1">
      <alignment horizontal="center" vertical="center" wrapText="1"/>
      <protection hidden="1"/>
    </xf>
    <xf numFmtId="49" fontId="9" fillId="14" borderId="11" xfId="0" applyNumberFormat="1" applyFont="1" applyFill="1" applyBorder="1" applyAlignment="1" applyProtection="1">
      <alignment horizontal="left"/>
      <protection hidden="1"/>
    </xf>
    <xf numFmtId="3" fontId="9" fillId="14" borderId="12" xfId="0" applyNumberFormat="1" applyFont="1" applyFill="1" applyBorder="1" applyAlignment="1" applyProtection="1">
      <protection hidden="1"/>
    </xf>
    <xf numFmtId="168" fontId="9" fillId="14" borderId="12" xfId="0" applyNumberFormat="1" applyFont="1" applyFill="1" applyBorder="1" applyAlignment="1" applyProtection="1">
      <protection hidden="1"/>
    </xf>
    <xf numFmtId="4" fontId="9" fillId="14" borderId="12" xfId="0" applyNumberFormat="1" applyFont="1" applyFill="1" applyBorder="1" applyAlignment="1" applyProtection="1">
      <protection hidden="1"/>
    </xf>
    <xf numFmtId="168" fontId="9" fillId="14" borderId="0" xfId="0" applyNumberFormat="1" applyFont="1" applyFill="1" applyBorder="1" applyProtection="1">
      <protection hidden="1"/>
    </xf>
    <xf numFmtId="3" fontId="9" fillId="14" borderId="0" xfId="0" applyNumberFormat="1" applyFont="1" applyFill="1" applyBorder="1" applyProtection="1">
      <protection hidden="1"/>
    </xf>
    <xf numFmtId="0" fontId="9" fillId="14" borderId="0" xfId="0" applyFont="1" applyFill="1" applyBorder="1" applyProtection="1">
      <protection hidden="1"/>
    </xf>
    <xf numFmtId="0" fontId="9" fillId="14" borderId="0" xfId="0" applyFont="1" applyFill="1" applyProtection="1">
      <protection hidden="1"/>
    </xf>
    <xf numFmtId="49" fontId="9" fillId="24" borderId="7" xfId="0" applyNumberFormat="1" applyFont="1" applyFill="1" applyBorder="1" applyAlignment="1" applyProtection="1">
      <alignment horizontal="left"/>
      <protection hidden="1"/>
    </xf>
    <xf numFmtId="0" fontId="9" fillId="24" borderId="7" xfId="0" applyFont="1" applyFill="1" applyBorder="1" applyAlignment="1" applyProtection="1">
      <alignment horizontal="left" wrapText="1"/>
      <protection hidden="1"/>
    </xf>
    <xf numFmtId="168" fontId="9" fillId="24" borderId="7" xfId="0" applyNumberFormat="1" applyFont="1" applyFill="1" applyBorder="1" applyAlignment="1" applyProtection="1">
      <alignment horizontal="center"/>
      <protection hidden="1"/>
    </xf>
    <xf numFmtId="4" fontId="9" fillId="24" borderId="7" xfId="0" applyNumberFormat="1" applyFont="1" applyFill="1" applyBorder="1" applyAlignment="1" applyProtection="1">
      <alignment horizontal="center"/>
      <protection hidden="1"/>
    </xf>
    <xf numFmtId="3" fontId="11" fillId="15" borderId="0" xfId="0" applyNumberFormat="1" applyFont="1" applyFill="1" applyBorder="1" applyProtection="1">
      <protection hidden="1"/>
    </xf>
    <xf numFmtId="0" fontId="11" fillId="15" borderId="0" xfId="0" applyFont="1" applyFill="1" applyBorder="1" applyProtection="1">
      <protection hidden="1"/>
    </xf>
    <xf numFmtId="0" fontId="9" fillId="24" borderId="0" xfId="0" applyFont="1" applyFill="1" applyBorder="1" applyAlignment="1" applyProtection="1">
      <alignment horizontal="left" vertical="center" wrapText="1"/>
      <protection hidden="1"/>
    </xf>
    <xf numFmtId="49" fontId="9" fillId="24" borderId="0" xfId="0" applyNumberFormat="1" applyFont="1" applyFill="1" applyBorder="1" applyAlignment="1" applyProtection="1">
      <alignment horizontal="left"/>
      <protection hidden="1"/>
    </xf>
    <xf numFmtId="49" fontId="9" fillId="24" borderId="0" xfId="0" applyNumberFormat="1" applyFont="1" applyFill="1" applyBorder="1" applyAlignment="1" applyProtection="1">
      <alignment horizontal="left" vertical="center" wrapText="1"/>
      <protection hidden="1"/>
    </xf>
    <xf numFmtId="0" fontId="12" fillId="24" borderId="0" xfId="0" applyFont="1" applyFill="1" applyBorder="1" applyProtection="1">
      <protection hidden="1"/>
    </xf>
    <xf numFmtId="0" fontId="12" fillId="24" borderId="0" xfId="0" applyFont="1" applyFill="1" applyProtection="1">
      <protection hidden="1"/>
    </xf>
    <xf numFmtId="49" fontId="10" fillId="24" borderId="4" xfId="0" applyNumberFormat="1" applyFont="1" applyFill="1" applyBorder="1" applyAlignment="1" applyProtection="1">
      <alignment horizontal="left"/>
      <protection hidden="1"/>
    </xf>
    <xf numFmtId="0" fontId="10" fillId="24" borderId="4" xfId="0" applyFont="1" applyFill="1" applyBorder="1" applyAlignment="1" applyProtection="1">
      <alignment horizontal="left" wrapText="1"/>
      <protection hidden="1"/>
    </xf>
    <xf numFmtId="168" fontId="10" fillId="24" borderId="4" xfId="0" applyNumberFormat="1" applyFont="1" applyFill="1" applyBorder="1" applyAlignment="1" applyProtection="1">
      <alignment horizontal="right"/>
      <protection hidden="1"/>
    </xf>
    <xf numFmtId="4" fontId="10" fillId="24" borderId="4" xfId="0" applyNumberFormat="1" applyFont="1" applyFill="1" applyBorder="1" applyAlignment="1" applyProtection="1">
      <alignment horizontal="right"/>
      <protection hidden="1"/>
    </xf>
    <xf numFmtId="0" fontId="10" fillId="24" borderId="0" xfId="0" applyFont="1" applyFill="1" applyBorder="1" applyProtection="1">
      <protection hidden="1"/>
    </xf>
    <xf numFmtId="0" fontId="10" fillId="24" borderId="0" xfId="0" applyFont="1" applyFill="1" applyProtection="1">
      <protection hidden="1"/>
    </xf>
    <xf numFmtId="0" fontId="13" fillId="24" borderId="0" xfId="0" applyFont="1" applyFill="1" applyAlignment="1" applyProtection="1">
      <alignment horizontal="right"/>
      <protection hidden="1"/>
    </xf>
    <xf numFmtId="0" fontId="8" fillId="15" borderId="6" xfId="0" applyFont="1" applyFill="1" applyBorder="1" applyAlignment="1" applyProtection="1">
      <alignment horizontal="center" vertical="center" wrapText="1"/>
      <protection hidden="1"/>
    </xf>
    <xf numFmtId="0" fontId="8" fillId="15" borderId="9" xfId="0" applyFont="1" applyFill="1" applyBorder="1" applyAlignment="1" applyProtection="1">
      <alignment horizontal="center" vertical="center" wrapText="1"/>
      <protection hidden="1"/>
    </xf>
    <xf numFmtId="1" fontId="8" fillId="15" borderId="7" xfId="0" applyNumberFormat="1" applyFont="1" applyFill="1" applyBorder="1" applyAlignment="1" applyProtection="1">
      <alignment horizontal="center" vertical="center" wrapText="1"/>
      <protection hidden="1"/>
    </xf>
    <xf numFmtId="0" fontId="9" fillId="14" borderId="12" xfId="0" applyFont="1" applyFill="1" applyBorder="1" applyAlignment="1" applyProtection="1">
      <alignment horizontal="left"/>
      <protection hidden="1"/>
    </xf>
    <xf numFmtId="49" fontId="9" fillId="14" borderId="12" xfId="0" applyNumberFormat="1" applyFont="1" applyFill="1" applyBorder="1" applyAlignment="1" applyProtection="1">
      <alignment horizontal="center"/>
      <protection hidden="1"/>
    </xf>
    <xf numFmtId="3" fontId="9" fillId="14" borderId="11" xfId="0" applyNumberFormat="1" applyFont="1" applyFill="1" applyBorder="1" applyAlignment="1" applyProtection="1">
      <protection hidden="1"/>
    </xf>
    <xf numFmtId="168" fontId="9" fillId="14" borderId="11" xfId="0" applyNumberFormat="1" applyFont="1" applyFill="1" applyBorder="1" applyAlignment="1" applyProtection="1">
      <protection hidden="1"/>
    </xf>
    <xf numFmtId="4" fontId="9" fillId="14" borderId="12" xfId="0" applyNumberFormat="1" applyFont="1" applyFill="1" applyBorder="1" applyAlignment="1" applyProtection="1">
      <alignment horizontal="right"/>
      <protection hidden="1"/>
    </xf>
    <xf numFmtId="49" fontId="11" fillId="24" borderId="7" xfId="0" applyNumberFormat="1" applyFont="1" applyFill="1" applyBorder="1" applyAlignment="1" applyProtection="1">
      <alignment horizontal="left"/>
      <protection hidden="1"/>
    </xf>
    <xf numFmtId="49" fontId="11" fillId="24" borderId="38" xfId="0" applyNumberFormat="1" applyFont="1" applyFill="1" applyBorder="1" applyAlignment="1" applyProtection="1">
      <alignment horizontal="center"/>
      <protection hidden="1"/>
    </xf>
    <xf numFmtId="49" fontId="11" fillId="24" borderId="7" xfId="0" applyNumberFormat="1" applyFont="1" applyFill="1" applyBorder="1" applyAlignment="1" applyProtection="1">
      <alignment horizontal="center"/>
      <protection hidden="1"/>
    </xf>
    <xf numFmtId="49" fontId="8" fillId="24" borderId="13" xfId="0" applyNumberFormat="1" applyFont="1" applyFill="1" applyBorder="1" applyAlignment="1" applyProtection="1">
      <alignment horizontal="left"/>
      <protection hidden="1"/>
    </xf>
    <xf numFmtId="0" fontId="10" fillId="24" borderId="21" xfId="0" applyFont="1" applyFill="1" applyBorder="1" applyAlignment="1" applyProtection="1">
      <alignment horizontal="center"/>
      <protection hidden="1"/>
    </xf>
    <xf numFmtId="49" fontId="10" fillId="24" borderId="13" xfId="0" applyNumberFormat="1" applyFont="1" applyFill="1" applyBorder="1" applyAlignment="1" applyProtection="1">
      <alignment horizontal="center"/>
      <protection hidden="1"/>
    </xf>
    <xf numFmtId="0" fontId="10" fillId="15" borderId="0" xfId="0" applyFont="1" applyFill="1" applyBorder="1" applyProtection="1">
      <protection hidden="1"/>
    </xf>
    <xf numFmtId="49" fontId="9" fillId="14" borderId="13" xfId="0" applyNumberFormat="1" applyFont="1" applyFill="1" applyBorder="1" applyAlignment="1" applyProtection="1">
      <alignment horizontal="left"/>
      <protection hidden="1"/>
    </xf>
    <xf numFmtId="0" fontId="9" fillId="14" borderId="21" xfId="0" applyFont="1" applyFill="1" applyBorder="1" applyAlignment="1" applyProtection="1">
      <alignment horizontal="left"/>
      <protection hidden="1"/>
    </xf>
    <xf numFmtId="49" fontId="9" fillId="14" borderId="13" xfId="0" applyNumberFormat="1" applyFont="1" applyFill="1" applyBorder="1" applyAlignment="1" applyProtection="1">
      <alignment horizontal="center"/>
      <protection hidden="1"/>
    </xf>
    <xf numFmtId="3" fontId="9" fillId="14" borderId="13" xfId="0" applyNumberFormat="1" applyFont="1" applyFill="1" applyBorder="1" applyAlignment="1" applyProtection="1">
      <alignment horizontal="right"/>
      <protection hidden="1"/>
    </xf>
    <xf numFmtId="168" fontId="9" fillId="14" borderId="13" xfId="0" applyNumberFormat="1" applyFont="1" applyFill="1" applyBorder="1" applyAlignment="1" applyProtection="1">
      <alignment horizontal="right"/>
      <protection hidden="1"/>
    </xf>
    <xf numFmtId="4" fontId="9" fillId="14" borderId="13" xfId="0" applyNumberFormat="1" applyFont="1" applyFill="1" applyBorder="1" applyAlignment="1" applyProtection="1">
      <alignment horizontal="right"/>
      <protection hidden="1"/>
    </xf>
    <xf numFmtId="49" fontId="10" fillId="24" borderId="7" xfId="0" applyNumberFormat="1" applyFont="1" applyFill="1" applyBorder="1" applyAlignment="1" applyProtection="1">
      <alignment horizontal="left"/>
      <protection hidden="1"/>
    </xf>
    <xf numFmtId="0" fontId="10" fillId="24" borderId="0" xfId="0" applyFont="1" applyFill="1" applyBorder="1" applyAlignment="1" applyProtection="1">
      <alignment horizontal="left"/>
      <protection hidden="1"/>
    </xf>
    <xf numFmtId="49" fontId="10" fillId="24" borderId="7" xfId="0" applyNumberFormat="1" applyFont="1" applyFill="1" applyBorder="1" applyAlignment="1" applyProtection="1">
      <alignment horizontal="center"/>
      <protection hidden="1"/>
    </xf>
    <xf numFmtId="168" fontId="10" fillId="24" borderId="7" xfId="0" applyNumberFormat="1" applyFont="1" applyFill="1" applyBorder="1" applyAlignment="1" applyProtection="1">
      <alignment horizontal="center"/>
      <protection hidden="1"/>
    </xf>
    <xf numFmtId="168" fontId="10" fillId="24" borderId="9" xfId="0" applyNumberFormat="1" applyFont="1" applyFill="1" applyBorder="1" applyAlignment="1" applyProtection="1">
      <alignment horizontal="center"/>
      <protection hidden="1"/>
    </xf>
    <xf numFmtId="4" fontId="10" fillId="24" borderId="9" xfId="0" applyNumberFormat="1" applyFont="1" applyFill="1" applyBorder="1" applyAlignment="1" applyProtection="1">
      <alignment horizontal="center"/>
      <protection hidden="1"/>
    </xf>
    <xf numFmtId="0" fontId="9" fillId="15" borderId="0" xfId="0" applyFont="1" applyFill="1" applyBorder="1" applyAlignment="1" applyProtection="1">
      <alignment horizontal="left" wrapText="1"/>
      <protection hidden="1"/>
    </xf>
    <xf numFmtId="3" fontId="11" fillId="15" borderId="7" xfId="0" applyNumberFormat="1" applyFont="1" applyFill="1" applyBorder="1" applyAlignment="1" applyProtection="1">
      <alignment horizontal="center" vertical="center"/>
      <protection hidden="1"/>
    </xf>
    <xf numFmtId="3" fontId="11" fillId="15" borderId="7" xfId="0" applyNumberFormat="1" applyFont="1" applyFill="1" applyBorder="1" applyAlignment="1" applyProtection="1">
      <alignment horizontal="right" vertical="center"/>
      <protection hidden="1"/>
    </xf>
    <xf numFmtId="168" fontId="11" fillId="15" borderId="7" xfId="0" applyNumberFormat="1" applyFont="1" applyFill="1" applyBorder="1" applyAlignment="1" applyProtection="1">
      <alignment horizontal="right" vertical="center"/>
      <protection hidden="1"/>
    </xf>
    <xf numFmtId="4" fontId="11" fillId="15" borderId="7" xfId="0" applyNumberFormat="1" applyFont="1" applyFill="1" applyBorder="1" applyAlignment="1" applyProtection="1">
      <alignment horizontal="right" vertical="center"/>
      <protection hidden="1"/>
    </xf>
    <xf numFmtId="0" fontId="8" fillId="15" borderId="0" xfId="0" applyFont="1" applyFill="1" applyBorder="1" applyProtection="1">
      <protection hidden="1"/>
    </xf>
    <xf numFmtId="0" fontId="8" fillId="24" borderId="0" xfId="0" applyFont="1" applyFill="1" applyBorder="1" applyProtection="1">
      <protection hidden="1"/>
    </xf>
    <xf numFmtId="49" fontId="10" fillId="24" borderId="13" xfId="0" applyNumberFormat="1" applyFont="1" applyFill="1" applyBorder="1" applyAlignment="1" applyProtection="1">
      <alignment horizontal="left"/>
      <protection hidden="1"/>
    </xf>
    <xf numFmtId="0" fontId="10" fillId="24" borderId="21" xfId="0" applyFont="1" applyFill="1" applyBorder="1" applyAlignment="1" applyProtection="1">
      <alignment horizontal="left"/>
      <protection hidden="1"/>
    </xf>
    <xf numFmtId="0" fontId="9" fillId="14" borderId="14" xfId="0" applyFont="1" applyFill="1" applyBorder="1" applyAlignment="1" applyProtection="1">
      <alignment horizontal="left"/>
      <protection hidden="1"/>
    </xf>
    <xf numFmtId="49" fontId="9" fillId="14" borderId="14" xfId="0" applyNumberFormat="1" applyFont="1" applyFill="1" applyBorder="1" applyAlignment="1" applyProtection="1">
      <alignment horizontal="center"/>
      <protection hidden="1"/>
    </xf>
    <xf numFmtId="3" fontId="9" fillId="14" borderId="13" xfId="0" applyNumberFormat="1" applyFont="1" applyFill="1" applyBorder="1" applyAlignment="1" applyProtection="1">
      <protection hidden="1"/>
    </xf>
    <xf numFmtId="168" fontId="9" fillId="14" borderId="13" xfId="0" applyNumberFormat="1" applyFont="1" applyFill="1" applyBorder="1" applyAlignment="1" applyProtection="1">
      <protection hidden="1"/>
    </xf>
    <xf numFmtId="168" fontId="9" fillId="14" borderId="14" xfId="0" applyNumberFormat="1" applyFont="1" applyFill="1" applyBorder="1" applyAlignment="1" applyProtection="1">
      <protection hidden="1"/>
    </xf>
    <xf numFmtId="4" fontId="9" fillId="14" borderId="14" xfId="0" applyNumberFormat="1" applyFont="1" applyFill="1" applyBorder="1" applyAlignment="1" applyProtection="1">
      <protection hidden="1"/>
    </xf>
    <xf numFmtId="0" fontId="10" fillId="24" borderId="9" xfId="0" applyFont="1" applyFill="1" applyBorder="1" applyAlignment="1" applyProtection="1">
      <alignment horizontal="left"/>
      <protection hidden="1"/>
    </xf>
    <xf numFmtId="49" fontId="10" fillId="24" borderId="9" xfId="0" applyNumberFormat="1" applyFont="1" applyFill="1" applyBorder="1" applyAlignment="1" applyProtection="1">
      <alignment horizontal="center"/>
      <protection hidden="1"/>
    </xf>
    <xf numFmtId="3" fontId="10" fillId="24" borderId="7" xfId="0" applyNumberFormat="1" applyFont="1" applyFill="1" applyBorder="1" applyAlignment="1" applyProtection="1">
      <alignment horizontal="right"/>
      <protection hidden="1"/>
    </xf>
    <xf numFmtId="168" fontId="10" fillId="24" borderId="7" xfId="0" applyNumberFormat="1" applyFont="1" applyFill="1" applyBorder="1" applyAlignment="1" applyProtection="1">
      <alignment horizontal="right"/>
      <protection hidden="1"/>
    </xf>
    <xf numFmtId="4" fontId="10" fillId="24" borderId="7" xfId="0" applyNumberFormat="1" applyFont="1" applyFill="1" applyBorder="1" applyAlignment="1" applyProtection="1">
      <alignment horizontal="right"/>
      <protection hidden="1"/>
    </xf>
    <xf numFmtId="49" fontId="12" fillId="15" borderId="7" xfId="0" applyNumberFormat="1" applyFont="1" applyFill="1" applyBorder="1" applyAlignment="1" applyProtection="1">
      <alignment horizontal="center" vertical="center"/>
      <protection hidden="1"/>
    </xf>
    <xf numFmtId="0" fontId="9" fillId="15" borderId="0" xfId="0" applyFont="1" applyFill="1" applyBorder="1" applyAlignment="1" applyProtection="1">
      <alignment vertical="center"/>
      <protection hidden="1"/>
    </xf>
    <xf numFmtId="0" fontId="9" fillId="24" borderId="0" xfId="0" applyFont="1" applyFill="1" applyBorder="1" applyAlignment="1" applyProtection="1">
      <alignment vertical="center"/>
      <protection hidden="1"/>
    </xf>
    <xf numFmtId="0" fontId="9" fillId="24" borderId="0" xfId="0" applyFont="1" applyFill="1" applyAlignment="1" applyProtection="1">
      <alignment vertical="center"/>
      <protection hidden="1"/>
    </xf>
    <xf numFmtId="0" fontId="9" fillId="24" borderId="9" xfId="0" applyFont="1" applyFill="1" applyBorder="1" applyAlignment="1" applyProtection="1">
      <alignment horizontal="left" wrapText="1"/>
      <protection hidden="1"/>
    </xf>
    <xf numFmtId="49" fontId="9" fillId="24" borderId="9" xfId="0" applyNumberFormat="1" applyFont="1" applyFill="1" applyBorder="1" applyAlignment="1" applyProtection="1">
      <alignment horizontal="center"/>
      <protection hidden="1"/>
    </xf>
    <xf numFmtId="3" fontId="60" fillId="24" borderId="7" xfId="0" applyNumberFormat="1" applyFont="1" applyFill="1" applyBorder="1" applyAlignment="1" applyProtection="1">
      <protection hidden="1"/>
    </xf>
    <xf numFmtId="168" fontId="60" fillId="24" borderId="7" xfId="0" applyNumberFormat="1" applyFont="1" applyFill="1" applyBorder="1" applyAlignment="1" applyProtection="1">
      <protection hidden="1"/>
    </xf>
    <xf numFmtId="168" fontId="60" fillId="24" borderId="9" xfId="0" applyNumberFormat="1" applyFont="1" applyFill="1" applyBorder="1" applyAlignment="1" applyProtection="1">
      <protection hidden="1"/>
    </xf>
    <xf numFmtId="168" fontId="57" fillId="24" borderId="9" xfId="0" applyNumberFormat="1" applyFont="1" applyFill="1" applyBorder="1" applyAlignment="1" applyProtection="1">
      <protection hidden="1"/>
    </xf>
    <xf numFmtId="168" fontId="14" fillId="24" borderId="9" xfId="0" applyNumberFormat="1" applyFont="1" applyFill="1" applyBorder="1" applyAlignment="1" applyProtection="1">
      <protection hidden="1"/>
    </xf>
    <xf numFmtId="4" fontId="14" fillId="24" borderId="9" xfId="0" applyNumberFormat="1" applyFont="1" applyFill="1" applyBorder="1" applyAlignment="1" applyProtection="1">
      <protection hidden="1"/>
    </xf>
    <xf numFmtId="49" fontId="8" fillId="24" borderId="4" xfId="0" applyNumberFormat="1" applyFont="1" applyFill="1" applyBorder="1" applyAlignment="1" applyProtection="1">
      <alignment horizontal="left"/>
      <protection hidden="1"/>
    </xf>
    <xf numFmtId="0" fontId="8" fillId="24" borderId="18" xfId="0" applyFont="1" applyFill="1" applyBorder="1" applyAlignment="1" applyProtection="1">
      <alignment horizontal="left"/>
      <protection hidden="1"/>
    </xf>
    <xf numFmtId="49" fontId="8" fillId="24" borderId="4" xfId="0" applyNumberFormat="1" applyFont="1" applyFill="1" applyBorder="1" applyAlignment="1" applyProtection="1">
      <alignment horizontal="center"/>
      <protection hidden="1"/>
    </xf>
    <xf numFmtId="168" fontId="42" fillId="24" borderId="4" xfId="0" applyNumberFormat="1" applyFont="1" applyFill="1" applyBorder="1" applyAlignment="1" applyProtection="1">
      <alignment horizontal="right"/>
      <protection hidden="1"/>
    </xf>
    <xf numFmtId="168" fontId="42" fillId="24" borderId="6" xfId="0" applyNumberFormat="1" applyFont="1" applyFill="1" applyBorder="1" applyAlignment="1" applyProtection="1">
      <alignment horizontal="right"/>
      <protection hidden="1"/>
    </xf>
    <xf numFmtId="168" fontId="8" fillId="24" borderId="6" xfId="0" applyNumberFormat="1" applyFont="1" applyFill="1" applyBorder="1" applyAlignment="1" applyProtection="1">
      <alignment horizontal="right"/>
      <protection hidden="1"/>
    </xf>
    <xf numFmtId="4" fontId="8" fillId="24" borderId="6" xfId="0" applyNumberFormat="1" applyFont="1" applyFill="1" applyBorder="1" applyAlignment="1" applyProtection="1">
      <alignment horizontal="right"/>
      <protection hidden="1"/>
    </xf>
    <xf numFmtId="49" fontId="53" fillId="24" borderId="0" xfId="0" applyNumberFormat="1" applyFont="1" applyFill="1" applyAlignment="1" applyProtection="1">
      <alignment horizontal="center"/>
      <protection hidden="1"/>
    </xf>
    <xf numFmtId="49" fontId="54" fillId="24" borderId="0" xfId="0" applyNumberFormat="1" applyFont="1" applyFill="1" applyBorder="1" applyAlignment="1" applyProtection="1">
      <alignment horizontal="center"/>
      <protection hidden="1"/>
    </xf>
    <xf numFmtId="49" fontId="9" fillId="15" borderId="15" xfId="0" applyNumberFormat="1" applyFont="1" applyFill="1" applyBorder="1" applyAlignment="1" applyProtection="1">
      <alignment horizontal="center" vertical="center" wrapText="1"/>
      <protection hidden="1"/>
    </xf>
    <xf numFmtId="1" fontId="9" fillId="24" borderId="15" xfId="0" applyNumberFormat="1" applyFont="1" applyFill="1" applyBorder="1" applyAlignment="1" applyProtection="1">
      <alignment horizontal="center" vertical="center" wrapText="1"/>
      <protection hidden="1"/>
    </xf>
    <xf numFmtId="1" fontId="9" fillId="24" borderId="3" xfId="0" applyNumberFormat="1" applyFont="1" applyFill="1" applyBorder="1" applyAlignment="1" applyProtection="1">
      <alignment horizontal="center" vertical="center" wrapText="1"/>
      <protection hidden="1"/>
    </xf>
    <xf numFmtId="49" fontId="8" fillId="24" borderId="4" xfId="0" applyNumberFormat="1" applyFont="1" applyFill="1" applyBorder="1" applyAlignment="1" applyProtection="1">
      <alignment horizontal="center" vertical="center" wrapText="1"/>
      <protection hidden="1"/>
    </xf>
    <xf numFmtId="0" fontId="8" fillId="24" borderId="5" xfId="0" applyFont="1" applyFill="1" applyBorder="1" applyAlignment="1" applyProtection="1">
      <alignment horizontal="center" vertical="center" wrapText="1"/>
      <protection hidden="1"/>
    </xf>
    <xf numFmtId="49" fontId="8" fillId="24" borderId="6" xfId="0" applyNumberFormat="1" applyFont="1" applyFill="1" applyBorder="1" applyAlignment="1" applyProtection="1">
      <alignment horizontal="center" vertical="center" wrapText="1"/>
      <protection hidden="1"/>
    </xf>
    <xf numFmtId="1" fontId="8" fillId="24" borderId="4" xfId="0" applyNumberFormat="1" applyFont="1" applyFill="1" applyBorder="1" applyAlignment="1" applyProtection="1">
      <alignment horizontal="center" vertical="center" wrapText="1"/>
      <protection hidden="1"/>
    </xf>
    <xf numFmtId="1" fontId="8" fillId="24" borderId="6" xfId="0" applyNumberFormat="1" applyFont="1" applyFill="1" applyBorder="1" applyAlignment="1" applyProtection="1">
      <alignment horizontal="center" vertical="center" wrapText="1"/>
      <protection hidden="1"/>
    </xf>
    <xf numFmtId="49" fontId="15" fillId="39" borderId="13" xfId="0" applyNumberFormat="1" applyFont="1" applyFill="1" applyBorder="1" applyAlignment="1" applyProtection="1">
      <alignment horizontal="left"/>
      <protection hidden="1"/>
    </xf>
    <xf numFmtId="0" fontId="15" fillId="39" borderId="14" xfId="0" applyFont="1" applyFill="1" applyBorder="1" applyAlignment="1" applyProtection="1">
      <alignment horizontal="left"/>
      <protection hidden="1"/>
    </xf>
    <xf numFmtId="49" fontId="15" fillId="39" borderId="14" xfId="0" applyNumberFormat="1" applyFont="1" applyFill="1" applyBorder="1" applyAlignment="1" applyProtection="1">
      <alignment horizontal="center"/>
      <protection hidden="1"/>
    </xf>
    <xf numFmtId="3" fontId="15" fillId="39" borderId="13" xfId="0" applyNumberFormat="1" applyFont="1" applyFill="1" applyBorder="1" applyAlignment="1" applyProtection="1">
      <alignment horizontal="right"/>
      <protection hidden="1"/>
    </xf>
    <xf numFmtId="168" fontId="15" fillId="39" borderId="13" xfId="0" applyNumberFormat="1" applyFont="1" applyFill="1" applyBorder="1" applyAlignment="1" applyProtection="1">
      <alignment horizontal="right"/>
      <protection hidden="1"/>
    </xf>
    <xf numFmtId="4" fontId="15" fillId="39" borderId="13" xfId="0" applyNumberFormat="1" applyFont="1" applyFill="1" applyBorder="1" applyAlignment="1" applyProtection="1">
      <alignment horizontal="right"/>
      <protection hidden="1"/>
    </xf>
    <xf numFmtId="0" fontId="15" fillId="39" borderId="0" xfId="0" applyFont="1" applyFill="1" applyBorder="1" applyProtection="1">
      <protection hidden="1"/>
    </xf>
    <xf numFmtId="0" fontId="15" fillId="39" borderId="0" xfId="0" applyFont="1" applyFill="1" applyProtection="1">
      <protection hidden="1"/>
    </xf>
    <xf numFmtId="49" fontId="16" fillId="24" borderId="7" xfId="0" applyNumberFormat="1" applyFont="1" applyFill="1" applyBorder="1" applyAlignment="1" applyProtection="1">
      <alignment horizontal="left"/>
      <protection hidden="1"/>
    </xf>
    <xf numFmtId="0" fontId="16" fillId="24" borderId="9" xfId="0" applyFont="1" applyFill="1" applyBorder="1" applyAlignment="1" applyProtection="1">
      <alignment horizontal="left"/>
      <protection hidden="1"/>
    </xf>
    <xf numFmtId="49" fontId="16" fillId="24" borderId="9" xfId="0" applyNumberFormat="1" applyFont="1" applyFill="1" applyBorder="1" applyAlignment="1" applyProtection="1">
      <alignment horizontal="center"/>
      <protection hidden="1"/>
    </xf>
    <xf numFmtId="3" fontId="16" fillId="24" borderId="7" xfId="0" applyNumberFormat="1" applyFont="1" applyFill="1" applyBorder="1" applyAlignment="1" applyProtection="1">
      <alignment horizontal="center"/>
      <protection hidden="1"/>
    </xf>
    <xf numFmtId="168" fontId="16" fillId="24" borderId="7" xfId="0" applyNumberFormat="1" applyFont="1" applyFill="1" applyBorder="1" applyAlignment="1" applyProtection="1">
      <alignment horizontal="center"/>
      <protection hidden="1"/>
    </xf>
    <xf numFmtId="168" fontId="16" fillId="24" borderId="9" xfId="0" applyNumberFormat="1" applyFont="1" applyFill="1" applyBorder="1" applyAlignment="1" applyProtection="1">
      <alignment horizontal="center"/>
      <protection hidden="1"/>
    </xf>
    <xf numFmtId="4" fontId="16" fillId="24" borderId="9" xfId="0" applyNumberFormat="1" applyFont="1" applyFill="1" applyBorder="1" applyAlignment="1" applyProtection="1">
      <alignment horizontal="center"/>
      <protection hidden="1"/>
    </xf>
    <xf numFmtId="0" fontId="16" fillId="15" borderId="0" xfId="0" applyFont="1" applyFill="1" applyBorder="1" applyProtection="1">
      <protection hidden="1"/>
    </xf>
    <xf numFmtId="0" fontId="16" fillId="24" borderId="0" xfId="0" applyFont="1" applyFill="1" applyBorder="1" applyProtection="1">
      <protection hidden="1"/>
    </xf>
    <xf numFmtId="0" fontId="16" fillId="24" borderId="0" xfId="0" applyFont="1" applyFill="1" applyProtection="1">
      <protection hidden="1"/>
    </xf>
    <xf numFmtId="0" fontId="15" fillId="15" borderId="9" xfId="0" applyFont="1" applyFill="1" applyBorder="1" applyAlignment="1" applyProtection="1">
      <alignment horizontal="left" wrapText="1"/>
      <protection hidden="1"/>
    </xf>
    <xf numFmtId="49" fontId="12" fillId="15" borderId="9" xfId="0" applyNumberFormat="1" applyFont="1" applyFill="1" applyBorder="1" applyAlignment="1" applyProtection="1">
      <alignment horizontal="center"/>
      <protection hidden="1"/>
    </xf>
    <xf numFmtId="0" fontId="15" fillId="15" borderId="0" xfId="0" applyFont="1" applyFill="1" applyBorder="1" applyProtection="1">
      <protection hidden="1"/>
    </xf>
    <xf numFmtId="0" fontId="15" fillId="15" borderId="0" xfId="0" applyFont="1" applyFill="1" applyProtection="1">
      <protection hidden="1"/>
    </xf>
    <xf numFmtId="49" fontId="15" fillId="15" borderId="7" xfId="0" applyNumberFormat="1" applyFont="1" applyFill="1" applyBorder="1" applyAlignment="1" applyProtection="1">
      <alignment horizontal="left" vertical="center"/>
      <protection hidden="1"/>
    </xf>
    <xf numFmtId="49" fontId="12" fillId="15" borderId="9" xfId="0" applyNumberFormat="1" applyFont="1" applyFill="1" applyBorder="1" applyAlignment="1" applyProtection="1">
      <alignment horizontal="center" vertical="center"/>
      <protection hidden="1"/>
    </xf>
    <xf numFmtId="3" fontId="12" fillId="15" borderId="7" xfId="0" applyNumberFormat="1" applyFont="1" applyFill="1" applyBorder="1" applyAlignment="1" applyProtection="1">
      <alignment horizontal="right" vertical="center"/>
      <protection hidden="1"/>
    </xf>
    <xf numFmtId="168" fontId="12" fillId="15" borderId="7" xfId="0" applyNumberFormat="1" applyFont="1" applyFill="1" applyBorder="1" applyAlignment="1" applyProtection="1">
      <alignment horizontal="right" vertical="center"/>
      <protection hidden="1"/>
    </xf>
    <xf numFmtId="4" fontId="12" fillId="15" borderId="7" xfId="0" applyNumberFormat="1" applyFont="1" applyFill="1" applyBorder="1" applyAlignment="1" applyProtection="1">
      <alignment horizontal="right" vertical="center"/>
      <protection hidden="1"/>
    </xf>
    <xf numFmtId="49" fontId="15" fillId="15" borderId="9" xfId="0" applyNumberFormat="1" applyFont="1" applyFill="1" applyBorder="1" applyAlignment="1" applyProtection="1">
      <alignment horizontal="center"/>
      <protection hidden="1"/>
    </xf>
    <xf numFmtId="0" fontId="15" fillId="24" borderId="9" xfId="0" applyFont="1" applyFill="1" applyBorder="1" applyAlignment="1" applyProtection="1">
      <alignment horizontal="left"/>
      <protection hidden="1"/>
    </xf>
    <xf numFmtId="0" fontId="17" fillId="15" borderId="0" xfId="0" applyFont="1" applyFill="1" applyBorder="1" applyProtection="1">
      <protection hidden="1"/>
    </xf>
    <xf numFmtId="49" fontId="16" fillId="15" borderId="13" xfId="0" applyNumberFormat="1" applyFont="1" applyFill="1" applyBorder="1" applyAlignment="1" applyProtection="1">
      <alignment horizontal="left"/>
      <protection hidden="1"/>
    </xf>
    <xf numFmtId="0" fontId="16" fillId="15" borderId="14" xfId="0" applyFont="1" applyFill="1" applyBorder="1" applyAlignment="1" applyProtection="1">
      <alignment horizontal="left"/>
      <protection hidden="1"/>
    </xf>
    <xf numFmtId="49" fontId="16" fillId="15" borderId="14" xfId="0" applyNumberFormat="1" applyFont="1" applyFill="1" applyBorder="1" applyAlignment="1" applyProtection="1">
      <alignment horizontal="center"/>
      <protection hidden="1"/>
    </xf>
    <xf numFmtId="3" fontId="16" fillId="15" borderId="13" xfId="0" applyNumberFormat="1" applyFont="1" applyFill="1" applyBorder="1" applyAlignment="1" applyProtection="1">
      <alignment horizontal="right"/>
      <protection hidden="1"/>
    </xf>
    <xf numFmtId="168" fontId="16" fillId="15" borderId="13" xfId="0" applyNumberFormat="1" applyFont="1" applyFill="1" applyBorder="1" applyAlignment="1" applyProtection="1">
      <alignment horizontal="right"/>
      <protection hidden="1"/>
    </xf>
    <xf numFmtId="4" fontId="16" fillId="15" borderId="13" xfId="0" applyNumberFormat="1" applyFont="1" applyFill="1" applyBorder="1" applyAlignment="1" applyProtection="1">
      <alignment horizontal="right"/>
      <protection hidden="1"/>
    </xf>
    <xf numFmtId="49" fontId="16" fillId="15" borderId="7" xfId="0" applyNumberFormat="1" applyFont="1" applyFill="1" applyBorder="1" applyAlignment="1" applyProtection="1">
      <alignment horizontal="left"/>
      <protection hidden="1"/>
    </xf>
    <xf numFmtId="0" fontId="16" fillId="15" borderId="9" xfId="0" applyFont="1" applyFill="1" applyBorder="1" applyAlignment="1" applyProtection="1">
      <alignment horizontal="left"/>
      <protection hidden="1"/>
    </xf>
    <xf numFmtId="49" fontId="16" fillId="15" borderId="9" xfId="0" applyNumberFormat="1" applyFont="1" applyFill="1" applyBorder="1" applyAlignment="1" applyProtection="1">
      <alignment horizontal="center"/>
      <protection hidden="1"/>
    </xf>
    <xf numFmtId="3" fontId="16" fillId="15" borderId="7" xfId="0" applyNumberFormat="1" applyFont="1" applyFill="1" applyBorder="1" applyAlignment="1" applyProtection="1">
      <alignment horizontal="right"/>
      <protection hidden="1"/>
    </xf>
    <xf numFmtId="168" fontId="16" fillId="15" borderId="7" xfId="0" applyNumberFormat="1" applyFont="1" applyFill="1" applyBorder="1" applyAlignment="1" applyProtection="1">
      <alignment horizontal="right"/>
      <protection hidden="1"/>
    </xf>
    <xf numFmtId="4" fontId="16" fillId="15" borderId="7" xfId="0" applyNumberFormat="1" applyFont="1" applyFill="1" applyBorder="1" applyAlignment="1" applyProtection="1">
      <alignment horizontal="right"/>
      <protection hidden="1"/>
    </xf>
    <xf numFmtId="0" fontId="16" fillId="15" borderId="0" xfId="0" applyFont="1" applyFill="1" applyProtection="1">
      <protection hidden="1"/>
    </xf>
    <xf numFmtId="0" fontId="12" fillId="15" borderId="0" xfId="0" applyFont="1" applyFill="1" applyBorder="1" applyProtection="1">
      <protection hidden="1"/>
    </xf>
    <xf numFmtId="0" fontId="12" fillId="15" borderId="0" xfId="0" applyFont="1" applyFill="1" applyProtection="1">
      <protection hidden="1"/>
    </xf>
    <xf numFmtId="0" fontId="15" fillId="15" borderId="9" xfId="0" applyFont="1" applyFill="1" applyBorder="1" applyAlignment="1" applyProtection="1">
      <alignment horizontal="left"/>
      <protection hidden="1"/>
    </xf>
    <xf numFmtId="2" fontId="18" fillId="15" borderId="0" xfId="0" applyNumberFormat="1" applyFont="1" applyFill="1" applyBorder="1" applyProtection="1">
      <protection hidden="1"/>
    </xf>
    <xf numFmtId="0" fontId="3" fillId="15" borderId="0" xfId="0" applyFont="1" applyFill="1" applyBorder="1" applyProtection="1">
      <protection hidden="1"/>
    </xf>
    <xf numFmtId="0" fontId="3" fillId="41" borderId="0" xfId="0" applyFont="1" applyFill="1" applyBorder="1" applyProtection="1">
      <protection hidden="1"/>
    </xf>
    <xf numFmtId="0" fontId="3" fillId="41" borderId="1" xfId="0" applyFont="1" applyFill="1" applyBorder="1" applyProtection="1">
      <protection hidden="1"/>
    </xf>
    <xf numFmtId="49" fontId="15" fillId="15" borderId="9" xfId="0" applyNumberFormat="1" applyFont="1" applyFill="1" applyBorder="1" applyAlignment="1" applyProtection="1">
      <alignment horizontal="left" wrapText="1"/>
      <protection hidden="1"/>
    </xf>
    <xf numFmtId="0" fontId="4" fillId="15" borderId="0" xfId="0" applyFont="1" applyFill="1" applyBorder="1" applyAlignment="1" applyProtection="1">
      <alignment vertical="center"/>
      <protection hidden="1"/>
    </xf>
    <xf numFmtId="0" fontId="4" fillId="15" borderId="0" xfId="0" applyFont="1" applyFill="1" applyBorder="1" applyProtection="1">
      <protection hidden="1"/>
    </xf>
    <xf numFmtId="0" fontId="4" fillId="15" borderId="0" xfId="0" applyFont="1" applyFill="1" applyAlignment="1" applyProtection="1">
      <alignment vertical="center"/>
      <protection hidden="1"/>
    </xf>
    <xf numFmtId="3" fontId="15" fillId="15" borderId="0" xfId="0" applyNumberFormat="1" applyFont="1" applyFill="1" applyBorder="1" applyProtection="1">
      <protection hidden="1"/>
    </xf>
    <xf numFmtId="0" fontId="15" fillId="24" borderId="0" xfId="0" applyFont="1" applyFill="1" applyBorder="1" applyProtection="1">
      <protection hidden="1"/>
    </xf>
    <xf numFmtId="0" fontId="15" fillId="24" borderId="0" xfId="0" applyFont="1" applyFill="1" applyProtection="1">
      <protection hidden="1"/>
    </xf>
    <xf numFmtId="49" fontId="12" fillId="15" borderId="9" xfId="0" applyNumberFormat="1" applyFont="1" applyFill="1" applyBorder="1" applyAlignment="1" applyProtection="1">
      <alignment horizontal="center" wrapText="1"/>
      <protection hidden="1"/>
    </xf>
    <xf numFmtId="3" fontId="12" fillId="15" borderId="0" xfId="0" applyNumberFormat="1" applyFont="1" applyFill="1" applyBorder="1" applyProtection="1">
      <protection hidden="1"/>
    </xf>
    <xf numFmtId="0" fontId="12" fillId="15" borderId="18" xfId="0" applyFont="1" applyFill="1" applyBorder="1" applyProtection="1">
      <protection hidden="1"/>
    </xf>
    <xf numFmtId="49" fontId="15" fillId="24" borderId="4" xfId="0" applyNumberFormat="1" applyFont="1" applyFill="1" applyBorder="1" applyAlignment="1" applyProtection="1">
      <alignment horizontal="left"/>
      <protection hidden="1"/>
    </xf>
    <xf numFmtId="0" fontId="15" fillId="24" borderId="6" xfId="0" applyFont="1" applyFill="1" applyBorder="1" applyAlignment="1" applyProtection="1">
      <alignment horizontal="left" wrapText="1"/>
      <protection hidden="1"/>
    </xf>
    <xf numFmtId="49" fontId="15" fillId="24" borderId="6" xfId="0" applyNumberFormat="1" applyFont="1" applyFill="1" applyBorder="1" applyAlignment="1" applyProtection="1">
      <alignment horizontal="center"/>
      <protection hidden="1"/>
    </xf>
    <xf numFmtId="3" fontId="15" fillId="24" borderId="4" xfId="0" applyNumberFormat="1" applyFont="1" applyFill="1" applyBorder="1" applyAlignment="1" applyProtection="1">
      <alignment horizontal="center"/>
      <protection hidden="1"/>
    </xf>
    <xf numFmtId="168" fontId="15" fillId="24" borderId="4" xfId="0" applyNumberFormat="1" applyFont="1" applyFill="1" applyBorder="1" applyAlignment="1" applyProtection="1">
      <alignment horizontal="center"/>
      <protection hidden="1"/>
    </xf>
    <xf numFmtId="4" fontId="15" fillId="24" borderId="4" xfId="0" applyNumberFormat="1" applyFont="1" applyFill="1" applyBorder="1" applyAlignment="1" applyProtection="1">
      <alignment horizontal="center"/>
      <protection hidden="1"/>
    </xf>
    <xf numFmtId="3" fontId="19" fillId="15" borderId="0" xfId="0" applyNumberFormat="1" applyFont="1" applyFill="1" applyAlignment="1" applyProtection="1">
      <alignment horizontal="center"/>
      <protection hidden="1"/>
    </xf>
    <xf numFmtId="0" fontId="9" fillId="24" borderId="15" xfId="0" applyFont="1" applyFill="1" applyBorder="1" applyAlignment="1" applyProtection="1">
      <alignment horizontal="center" vertical="center" wrapText="1"/>
      <protection hidden="1"/>
    </xf>
    <xf numFmtId="0" fontId="9" fillId="24" borderId="3" xfId="0" applyFont="1" applyFill="1" applyBorder="1" applyAlignment="1" applyProtection="1">
      <alignment horizontal="center" vertical="center" wrapText="1"/>
      <protection hidden="1"/>
    </xf>
    <xf numFmtId="3" fontId="9" fillId="14" borderId="15" xfId="0" applyNumberFormat="1" applyFont="1" applyFill="1" applyBorder="1" applyAlignment="1" applyProtection="1">
      <protection hidden="1"/>
    </xf>
    <xf numFmtId="3" fontId="9" fillId="14" borderId="15" xfId="0" applyNumberFormat="1" applyFont="1" applyFill="1" applyBorder="1" applyAlignment="1" applyProtection="1">
      <alignment horizontal="left" wrapText="1"/>
      <protection hidden="1"/>
    </xf>
    <xf numFmtId="3" fontId="9" fillId="14" borderId="4" xfId="0" applyNumberFormat="1" applyFont="1" applyFill="1" applyBorder="1" applyAlignment="1" applyProtection="1">
      <alignment horizontal="left"/>
      <protection hidden="1"/>
    </xf>
    <xf numFmtId="3" fontId="9" fillId="14" borderId="4" xfId="0" applyNumberFormat="1" applyFont="1" applyFill="1" applyBorder="1" applyAlignment="1" applyProtection="1">
      <alignment horizontal="left" wrapText="1"/>
      <protection hidden="1"/>
    </xf>
    <xf numFmtId="3" fontId="9" fillId="14" borderId="4" xfId="0" applyNumberFormat="1" applyFont="1" applyFill="1" applyBorder="1" applyAlignment="1" applyProtection="1">
      <protection hidden="1"/>
    </xf>
    <xf numFmtId="3" fontId="9" fillId="15" borderId="15" xfId="0" applyNumberFormat="1" applyFont="1" applyFill="1" applyBorder="1" applyAlignment="1" applyProtection="1">
      <alignment vertical="center"/>
      <protection hidden="1"/>
    </xf>
    <xf numFmtId="0" fontId="9" fillId="24" borderId="19" xfId="0" applyFont="1" applyFill="1" applyBorder="1" applyAlignment="1" applyProtection="1">
      <alignment horizontal="left" wrapText="1"/>
      <protection hidden="1"/>
    </xf>
    <xf numFmtId="3" fontId="9" fillId="15" borderId="9" xfId="0" applyNumberFormat="1" applyFont="1" applyFill="1" applyBorder="1" applyAlignment="1" applyProtection="1">
      <alignment vertical="center"/>
      <protection hidden="1"/>
    </xf>
    <xf numFmtId="3" fontId="9" fillId="15" borderId="7" xfId="0" applyNumberFormat="1" applyFont="1" applyFill="1" applyBorder="1" applyProtection="1">
      <protection hidden="1"/>
    </xf>
    <xf numFmtId="3" fontId="9" fillId="15" borderId="4" xfId="0" applyNumberFormat="1" applyFont="1" applyFill="1" applyBorder="1" applyAlignment="1" applyProtection="1">
      <alignment vertical="center"/>
      <protection hidden="1"/>
    </xf>
    <xf numFmtId="0" fontId="9" fillId="15" borderId="20" xfId="0" applyFont="1" applyFill="1" applyBorder="1" applyAlignment="1" applyProtection="1">
      <alignment horizontal="left"/>
      <protection hidden="1"/>
    </xf>
    <xf numFmtId="0" fontId="9" fillId="24" borderId="6" xfId="0" applyFont="1" applyFill="1" applyBorder="1" applyAlignment="1" applyProtection="1">
      <alignment horizontal="left" wrapText="1"/>
      <protection hidden="1"/>
    </xf>
    <xf numFmtId="3" fontId="9" fillId="15" borderId="4" xfId="0" applyNumberFormat="1" applyFont="1" applyFill="1" applyBorder="1" applyProtection="1">
      <protection hidden="1"/>
    </xf>
    <xf numFmtId="49" fontId="7" fillId="24" borderId="5" xfId="0" applyNumberFormat="1" applyFont="1" applyFill="1" applyBorder="1" applyAlignment="1" applyProtection="1">
      <alignment horizontal="left"/>
      <protection hidden="1"/>
    </xf>
    <xf numFmtId="3" fontId="9" fillId="39" borderId="15" xfId="0" applyNumberFormat="1" applyFont="1" applyFill="1" applyBorder="1" applyAlignment="1" applyProtection="1">
      <protection hidden="1"/>
    </xf>
    <xf numFmtId="3" fontId="9" fillId="39" borderId="15" xfId="0" applyNumberFormat="1" applyFont="1" applyFill="1" applyBorder="1" applyAlignment="1" applyProtection="1">
      <alignment horizontal="left" wrapText="1"/>
      <protection hidden="1"/>
    </xf>
    <xf numFmtId="4" fontId="9" fillId="39" borderId="15" xfId="0" applyNumberFormat="1" applyFont="1" applyFill="1" applyBorder="1" applyAlignment="1" applyProtection="1">
      <protection hidden="1"/>
    </xf>
    <xf numFmtId="0" fontId="9" fillId="39" borderId="0" xfId="0" applyFont="1" applyFill="1" applyBorder="1" applyProtection="1">
      <protection hidden="1"/>
    </xf>
    <xf numFmtId="0" fontId="9" fillId="39" borderId="0" xfId="0" applyFont="1" applyFill="1" applyProtection="1">
      <protection hidden="1"/>
    </xf>
    <xf numFmtId="3" fontId="9" fillId="39" borderId="20" xfId="0" applyNumberFormat="1" applyFont="1" applyFill="1" applyBorder="1" applyAlignment="1" applyProtection="1">
      <alignment horizontal="left"/>
      <protection hidden="1"/>
    </xf>
    <xf numFmtId="3" fontId="9" fillId="39" borderId="4" xfId="0" applyNumberFormat="1" applyFont="1" applyFill="1" applyBorder="1" applyAlignment="1" applyProtection="1">
      <alignment horizontal="left" wrapText="1"/>
      <protection hidden="1"/>
    </xf>
    <xf numFmtId="168" fontId="9" fillId="39" borderId="4" xfId="0" applyNumberFormat="1" applyFont="1" applyFill="1" applyBorder="1" applyAlignment="1" applyProtection="1">
      <protection hidden="1"/>
    </xf>
    <xf numFmtId="4" fontId="9" fillId="39" borderId="4" xfId="0" applyNumberFormat="1" applyFont="1" applyFill="1" applyBorder="1" applyAlignment="1" applyProtection="1">
      <protection hidden="1"/>
    </xf>
    <xf numFmtId="168" fontId="9" fillId="39" borderId="0" xfId="0" applyNumberFormat="1" applyFont="1" applyFill="1" applyBorder="1" applyProtection="1">
      <protection hidden="1"/>
    </xf>
    <xf numFmtId="0" fontId="9" fillId="39" borderId="18" xfId="0" applyFont="1" applyFill="1" applyBorder="1" applyProtection="1">
      <protection hidden="1"/>
    </xf>
    <xf numFmtId="3" fontId="9" fillId="15" borderId="8" xfId="0" applyNumberFormat="1" applyFont="1" applyFill="1" applyBorder="1" applyAlignment="1" applyProtection="1">
      <alignment vertical="center"/>
      <protection hidden="1"/>
    </xf>
    <xf numFmtId="3" fontId="9" fillId="15" borderId="19" xfId="0" applyNumberFormat="1" applyFont="1" applyFill="1" applyBorder="1" applyAlignment="1" applyProtection="1">
      <alignment vertical="center"/>
      <protection hidden="1"/>
    </xf>
    <xf numFmtId="168" fontId="9" fillId="15" borderId="7" xfId="0" applyNumberFormat="1" applyFont="1" applyFill="1" applyBorder="1" applyAlignment="1" applyProtection="1">
      <alignment vertical="center"/>
      <protection hidden="1"/>
    </xf>
    <xf numFmtId="4" fontId="9" fillId="15" borderId="7" xfId="0" applyNumberFormat="1" applyFont="1" applyFill="1" applyBorder="1" applyAlignment="1" applyProtection="1">
      <alignment vertical="center"/>
      <protection hidden="1"/>
    </xf>
    <xf numFmtId="168" fontId="9" fillId="15" borderId="0" xfId="0" applyNumberFormat="1" applyFont="1" applyFill="1" applyBorder="1" applyProtection="1">
      <protection hidden="1"/>
    </xf>
    <xf numFmtId="3" fontId="9" fillId="15" borderId="20" xfId="0" applyNumberFormat="1" applyFont="1" applyFill="1" applyBorder="1" applyAlignment="1" applyProtection="1">
      <alignment vertical="center"/>
      <protection hidden="1"/>
    </xf>
    <xf numFmtId="3" fontId="9" fillId="15" borderId="6" xfId="0" applyNumberFormat="1" applyFont="1" applyFill="1" applyBorder="1" applyProtection="1">
      <protection hidden="1"/>
    </xf>
    <xf numFmtId="168" fontId="9" fillId="15" borderId="4" xfId="0" applyNumberFormat="1" applyFont="1" applyFill="1" applyBorder="1" applyProtection="1">
      <protection hidden="1"/>
    </xf>
    <xf numFmtId="4" fontId="9" fillId="15" borderId="4" xfId="0" applyNumberFormat="1" applyFont="1" applyFill="1" applyBorder="1" applyProtection="1">
      <protection hidden="1"/>
    </xf>
    <xf numFmtId="49" fontId="8" fillId="24" borderId="0" xfId="0" applyNumberFormat="1" applyFont="1" applyFill="1" applyAlignment="1" applyProtection="1">
      <alignment horizontal="right"/>
      <protection hidden="1"/>
    </xf>
    <xf numFmtId="0" fontId="8" fillId="24" borderId="0" xfId="0" applyFont="1" applyFill="1" applyAlignment="1" applyProtection="1">
      <alignment horizontal="left"/>
      <protection hidden="1"/>
    </xf>
    <xf numFmtId="3" fontId="20" fillId="24" borderId="0" xfId="0" applyNumberFormat="1" applyFont="1" applyFill="1" applyProtection="1">
      <protection hidden="1"/>
    </xf>
    <xf numFmtId="0" fontId="9" fillId="15" borderId="0" xfId="0" applyFont="1" applyFill="1" applyAlignment="1" applyProtection="1">
      <protection hidden="1"/>
    </xf>
    <xf numFmtId="3" fontId="9" fillId="15" borderId="0" xfId="0" applyNumberFormat="1" applyFont="1" applyFill="1" applyAlignment="1" applyProtection="1">
      <protection hidden="1"/>
    </xf>
    <xf numFmtId="49" fontId="7" fillId="24" borderId="0" xfId="0" applyNumberFormat="1" applyFont="1" applyFill="1" applyBorder="1" applyAlignment="1" applyProtection="1">
      <alignment horizontal="left"/>
      <protection hidden="1"/>
    </xf>
    <xf numFmtId="49" fontId="11" fillId="24" borderId="0" xfId="0" applyNumberFormat="1" applyFont="1" applyFill="1" applyAlignment="1" applyProtection="1">
      <alignment horizontal="center"/>
      <protection hidden="1"/>
    </xf>
    <xf numFmtId="3" fontId="11" fillId="15" borderId="0" xfId="0" applyNumberFormat="1" applyFont="1" applyFill="1" applyAlignment="1" applyProtection="1">
      <protection hidden="1"/>
    </xf>
    <xf numFmtId="0" fontId="11" fillId="15" borderId="0" xfId="0" applyFont="1" applyFill="1" applyAlignment="1" applyProtection="1">
      <protection hidden="1"/>
    </xf>
    <xf numFmtId="0" fontId="11" fillId="24" borderId="129" xfId="8" applyFont="1" applyFill="1" applyBorder="1"/>
    <xf numFmtId="0" fontId="11" fillId="24" borderId="129" xfId="8" applyFont="1" applyFill="1" applyBorder="1" applyAlignment="1">
      <alignment horizontal="center"/>
    </xf>
    <xf numFmtId="0" fontId="47" fillId="24" borderId="129" xfId="8" applyFont="1" applyFill="1" applyBorder="1" applyAlignment="1">
      <alignment horizontal="center"/>
    </xf>
    <xf numFmtId="3" fontId="11" fillId="24" borderId="129" xfId="9" applyNumberFormat="1" applyFont="1" applyFill="1" applyBorder="1" applyAlignment="1">
      <alignment horizontal="center"/>
    </xf>
    <xf numFmtId="3" fontId="47" fillId="24" borderId="129" xfId="9" applyNumberFormat="1" applyFont="1" applyFill="1" applyBorder="1" applyAlignment="1">
      <alignment horizontal="center"/>
    </xf>
    <xf numFmtId="4" fontId="11" fillId="24" borderId="129" xfId="9" applyNumberFormat="1" applyFont="1" applyFill="1" applyBorder="1" applyAlignment="1">
      <alignment horizontal="center"/>
    </xf>
    <xf numFmtId="0" fontId="11" fillId="24" borderId="130" xfId="8" applyFont="1" applyFill="1" applyBorder="1" applyAlignment="1">
      <alignment horizontal="center" vertical="center" wrapText="1"/>
    </xf>
    <xf numFmtId="0" fontId="47" fillId="24" borderId="137" xfId="8" applyFont="1" applyFill="1" applyBorder="1" applyAlignment="1">
      <alignment horizontal="center" vertical="center" wrapText="1"/>
    </xf>
    <xf numFmtId="3" fontId="11" fillId="24" borderId="137" xfId="8" applyNumberFormat="1" applyFont="1" applyFill="1" applyBorder="1" applyAlignment="1">
      <alignment horizontal="center" vertical="center" wrapText="1"/>
    </xf>
    <xf numFmtId="3" fontId="47" fillId="24" borderId="137" xfId="8" applyNumberFormat="1" applyFont="1" applyFill="1" applyBorder="1" applyAlignment="1">
      <alignment horizontal="center" vertical="center" wrapText="1"/>
    </xf>
    <xf numFmtId="3" fontId="11" fillId="24" borderId="130" xfId="8" applyNumberFormat="1" applyFont="1" applyFill="1" applyBorder="1" applyAlignment="1">
      <alignment horizontal="center" vertical="center" wrapText="1"/>
    </xf>
    <xf numFmtId="4" fontId="11" fillId="24" borderId="130" xfId="8" applyNumberFormat="1" applyFont="1" applyFill="1" applyBorder="1" applyAlignment="1">
      <alignment horizontal="center" vertical="center" wrapText="1"/>
    </xf>
    <xf numFmtId="0" fontId="11" fillId="24" borderId="119" xfId="8" applyFont="1" applyFill="1" applyBorder="1" applyAlignment="1">
      <alignment horizontal="center" vertical="center" wrapText="1"/>
    </xf>
    <xf numFmtId="0" fontId="47" fillId="24" borderId="131" xfId="8" applyFont="1" applyFill="1" applyBorder="1" applyAlignment="1">
      <alignment horizontal="center" vertical="center" wrapText="1"/>
    </xf>
    <xf numFmtId="3" fontId="11" fillId="24" borderId="131" xfId="8" applyNumberFormat="1" applyFont="1" applyFill="1" applyBorder="1" applyAlignment="1">
      <alignment horizontal="center" vertical="center" wrapText="1"/>
    </xf>
    <xf numFmtId="3" fontId="47" fillId="24" borderId="131" xfId="8" applyNumberFormat="1" applyFont="1" applyFill="1" applyBorder="1" applyAlignment="1">
      <alignment horizontal="center" vertical="center" wrapText="1"/>
    </xf>
    <xf numFmtId="0" fontId="11" fillId="24" borderId="131" xfId="8" applyFont="1" applyFill="1" applyBorder="1" applyAlignment="1">
      <alignment horizontal="center" vertical="center" wrapText="1"/>
    </xf>
    <xf numFmtId="3" fontId="11" fillId="24" borderId="132" xfId="8" applyNumberFormat="1" applyFont="1" applyFill="1" applyBorder="1" applyAlignment="1">
      <alignment vertical="center" wrapText="1"/>
    </xf>
    <xf numFmtId="3" fontId="11" fillId="24" borderId="133" xfId="8" applyNumberFormat="1" applyFont="1" applyFill="1" applyBorder="1" applyAlignment="1">
      <alignment vertical="center" wrapText="1"/>
    </xf>
    <xf numFmtId="4" fontId="11" fillId="24" borderId="154" xfId="8" applyNumberFormat="1" applyFont="1" applyFill="1" applyBorder="1" applyAlignment="1">
      <alignment vertical="center" wrapText="1"/>
    </xf>
    <xf numFmtId="0" fontId="11" fillId="24" borderId="129" xfId="8" applyFont="1" applyFill="1" applyBorder="1" applyAlignment="1">
      <alignment horizontal="center" vertical="center" wrapText="1"/>
    </xf>
    <xf numFmtId="0" fontId="11" fillId="24" borderId="128" xfId="8" applyFont="1" applyFill="1" applyBorder="1" applyAlignment="1">
      <alignment horizontal="center" vertical="center"/>
    </xf>
    <xf numFmtId="0" fontId="11" fillId="24" borderId="128" xfId="8" applyFont="1" applyFill="1" applyBorder="1" applyAlignment="1">
      <alignment vertical="center"/>
    </xf>
    <xf numFmtId="3" fontId="11" fillId="24" borderId="128" xfId="8" applyNumberFormat="1" applyFont="1" applyFill="1" applyBorder="1" applyAlignment="1">
      <alignment vertical="center"/>
    </xf>
    <xf numFmtId="0" fontId="11" fillId="24" borderId="130" xfId="8" applyFont="1" applyFill="1" applyBorder="1" applyAlignment="1">
      <alignment horizontal="center" vertical="center"/>
    </xf>
    <xf numFmtId="0" fontId="11" fillId="24" borderId="130" xfId="8" applyFont="1" applyFill="1" applyBorder="1" applyAlignment="1">
      <alignment vertical="center"/>
    </xf>
    <xf numFmtId="3" fontId="11" fillId="24" borderId="130" xfId="8" applyNumberFormat="1" applyFont="1" applyFill="1" applyBorder="1" applyAlignment="1">
      <alignment vertical="center"/>
    </xf>
    <xf numFmtId="4" fontId="11" fillId="24" borderId="130" xfId="8" applyNumberFormat="1" applyFont="1" applyFill="1" applyBorder="1" applyAlignment="1">
      <alignment vertical="center"/>
    </xf>
    <xf numFmtId="168" fontId="11" fillId="24" borderId="128" xfId="8" applyNumberFormat="1" applyFont="1" applyFill="1" applyBorder="1" applyAlignment="1">
      <alignment vertical="center"/>
    </xf>
    <xf numFmtId="168" fontId="11" fillId="24" borderId="130" xfId="8" applyNumberFormat="1" applyFont="1" applyFill="1" applyBorder="1" applyAlignment="1">
      <alignment vertical="center"/>
    </xf>
    <xf numFmtId="3" fontId="11" fillId="24" borderId="128" xfId="8" applyNumberFormat="1" applyFont="1" applyFill="1" applyBorder="1" applyAlignment="1">
      <alignment horizontal="center" vertical="center"/>
    </xf>
    <xf numFmtId="168" fontId="11" fillId="24" borderId="128" xfId="8" applyNumberFormat="1" applyFont="1" applyFill="1" applyBorder="1" applyAlignment="1">
      <alignment horizontal="right" vertical="center"/>
    </xf>
    <xf numFmtId="3" fontId="11" fillId="24" borderId="130" xfId="8" applyNumberFormat="1" applyFont="1" applyFill="1" applyBorder="1" applyAlignment="1">
      <alignment horizontal="right" vertical="center"/>
    </xf>
    <xf numFmtId="0" fontId="11" fillId="24" borderId="130" xfId="8" quotePrefix="1" applyFont="1" applyFill="1" applyBorder="1" applyAlignment="1">
      <alignment vertical="center"/>
    </xf>
    <xf numFmtId="49" fontId="11" fillId="24" borderId="130" xfId="8" applyNumberFormat="1" applyFont="1" applyFill="1" applyBorder="1" applyAlignment="1">
      <alignment horizontal="center" vertical="center"/>
    </xf>
    <xf numFmtId="3" fontId="11" fillId="24" borderId="130" xfId="8" applyNumberFormat="1" applyFont="1" applyFill="1" applyBorder="1" applyAlignment="1">
      <alignment horizontal="center" vertical="center"/>
    </xf>
    <xf numFmtId="168" fontId="11" fillId="24" borderId="130" xfId="8" applyNumberFormat="1" applyFont="1" applyFill="1" applyBorder="1" applyAlignment="1">
      <alignment horizontal="right" vertical="center"/>
    </xf>
    <xf numFmtId="0" fontId="11" fillId="24" borderId="131" xfId="8" applyFont="1" applyFill="1" applyBorder="1" applyAlignment="1">
      <alignment horizontal="center" vertical="center"/>
    </xf>
    <xf numFmtId="0" fontId="11" fillId="24" borderId="131" xfId="8" applyFont="1" applyFill="1" applyBorder="1" applyAlignment="1">
      <alignment vertical="center"/>
    </xf>
    <xf numFmtId="3" fontId="11" fillId="24" borderId="131" xfId="8" applyNumberFormat="1" applyFont="1" applyFill="1" applyBorder="1" applyAlignment="1">
      <alignment vertical="center"/>
    </xf>
    <xf numFmtId="4" fontId="11" fillId="24" borderId="131" xfId="8" applyNumberFormat="1" applyFont="1" applyFill="1" applyBorder="1" applyAlignment="1">
      <alignment vertical="center"/>
    </xf>
    <xf numFmtId="49" fontId="21" fillId="24" borderId="0" xfId="0" applyNumberFormat="1" applyFont="1" applyFill="1" applyAlignment="1" applyProtection="1">
      <alignment vertical="top"/>
      <protection hidden="1"/>
    </xf>
    <xf numFmtId="0" fontId="9" fillId="24" borderId="0" xfId="0" applyFont="1" applyFill="1" applyAlignment="1" applyProtection="1">
      <alignment horizontal="left"/>
      <protection locked="0"/>
    </xf>
    <xf numFmtId="0" fontId="9" fillId="24" borderId="0" xfId="0" applyFont="1" applyFill="1" applyAlignment="1" applyProtection="1">
      <alignment horizontal="left" vertical="top"/>
      <protection locked="0"/>
    </xf>
    <xf numFmtId="4" fontId="24" fillId="15" borderId="0" xfId="0" applyNumberFormat="1" applyFont="1" applyFill="1" applyBorder="1" applyAlignment="1" applyProtection="1">
      <alignment horizontal="center"/>
      <protection hidden="1"/>
    </xf>
    <xf numFmtId="168" fontId="60" fillId="0" borderId="7" xfId="0" applyNumberFormat="1" applyFont="1" applyFill="1" applyBorder="1" applyAlignment="1" applyProtection="1">
      <alignment horizontal="right"/>
      <protection hidden="1"/>
    </xf>
    <xf numFmtId="168" fontId="60" fillId="2" borderId="7" xfId="0" applyNumberFormat="1" applyFont="1" applyFill="1" applyBorder="1" applyAlignment="1" applyProtection="1">
      <alignment horizontal="right"/>
      <protection hidden="1"/>
    </xf>
    <xf numFmtId="168" fontId="60" fillId="15" borderId="7" xfId="0" applyNumberFormat="1" applyFont="1" applyFill="1" applyBorder="1" applyAlignment="1" applyProtection="1">
      <alignment horizontal="right"/>
      <protection hidden="1"/>
    </xf>
    <xf numFmtId="169" fontId="35" fillId="13" borderId="150" xfId="0" applyNumberFormat="1" applyFont="1" applyFill="1" applyBorder="1" applyAlignment="1" applyProtection="1"/>
    <xf numFmtId="169" fontId="35" fillId="13" borderId="54" xfId="0" applyNumberFormat="1" applyFont="1" applyFill="1" applyBorder="1" applyAlignment="1" applyProtection="1"/>
    <xf numFmtId="0" fontId="11" fillId="0" borderId="155" xfId="8" applyFont="1" applyFill="1" applyBorder="1" applyAlignment="1">
      <alignment horizontal="center" vertical="center"/>
    </xf>
    <xf numFmtId="168" fontId="11" fillId="0" borderId="155" xfId="8" applyNumberFormat="1" applyFont="1" applyFill="1" applyBorder="1" applyAlignment="1">
      <alignment vertical="center"/>
    </xf>
    <xf numFmtId="0" fontId="11" fillId="0" borderId="155" xfId="8" quotePrefix="1" applyFont="1" applyFill="1" applyBorder="1" applyAlignment="1">
      <alignment vertical="center"/>
    </xf>
    <xf numFmtId="0" fontId="9" fillId="34" borderId="0" xfId="0" applyFont="1" applyFill="1" applyBorder="1" applyProtection="1">
      <protection hidden="1"/>
    </xf>
    <xf numFmtId="0" fontId="9" fillId="33" borderId="0" xfId="0" applyFont="1" applyFill="1" applyBorder="1" applyProtection="1">
      <protection hidden="1"/>
    </xf>
    <xf numFmtId="0" fontId="9" fillId="33" borderId="0" xfId="0" applyFont="1" applyFill="1" applyProtection="1">
      <protection hidden="1"/>
    </xf>
    <xf numFmtId="0" fontId="11" fillId="42" borderId="130" xfId="8" applyFont="1" applyFill="1" applyBorder="1" applyAlignment="1">
      <alignment horizontal="center" vertical="center"/>
    </xf>
    <xf numFmtId="0" fontId="11" fillId="42" borderId="130" xfId="8" applyFont="1" applyFill="1" applyBorder="1" applyAlignment="1">
      <alignment vertical="center"/>
    </xf>
    <xf numFmtId="168" fontId="11" fillId="42" borderId="130" xfId="8" applyNumberFormat="1" applyFont="1" applyFill="1" applyBorder="1" applyAlignment="1">
      <alignment vertical="center"/>
    </xf>
    <xf numFmtId="0" fontId="11" fillId="0" borderId="155" xfId="8" applyFont="1" applyFill="1" applyBorder="1" applyAlignment="1">
      <alignment vertical="center"/>
    </xf>
    <xf numFmtId="3" fontId="11" fillId="0" borderId="155" xfId="8" applyNumberFormat="1" applyFont="1" applyFill="1" applyBorder="1" applyAlignment="1">
      <alignment vertical="center"/>
    </xf>
    <xf numFmtId="0" fontId="9" fillId="15" borderId="0" xfId="0" applyFont="1" applyFill="1" applyBorder="1" applyAlignment="1" applyProtection="1">
      <alignment horizontal="left"/>
      <protection hidden="1"/>
    </xf>
    <xf numFmtId="49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1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24" borderId="3" xfId="0" applyFont="1" applyFill="1" applyBorder="1" applyAlignment="1" applyProtection="1">
      <alignment horizontal="center" vertical="center" wrapText="1"/>
      <protection hidden="1"/>
    </xf>
    <xf numFmtId="1" fontId="9" fillId="0" borderId="5" xfId="0" applyNumberFormat="1" applyFont="1" applyBorder="1" applyAlignment="1" applyProtection="1">
      <protection hidden="1"/>
    </xf>
    <xf numFmtId="1" fontId="9" fillId="0" borderId="37" xfId="0" applyNumberFormat="1" applyFont="1" applyBorder="1" applyAlignment="1" applyProtection="1">
      <protection hidden="1"/>
    </xf>
    <xf numFmtId="1" fontId="8" fillId="2" borderId="18" xfId="0" applyNumberFormat="1" applyFont="1" applyFill="1" applyBorder="1" applyAlignment="1" applyProtection="1">
      <alignment horizontal="center" vertical="center" wrapText="1"/>
      <protection hidden="1"/>
    </xf>
    <xf numFmtId="168" fontId="11" fillId="0" borderId="0" xfId="0" applyNumberFormat="1" applyFont="1" applyFill="1" applyBorder="1" applyProtection="1">
      <protection hidden="1"/>
    </xf>
    <xf numFmtId="49" fontId="15" fillId="15" borderId="7" xfId="0" applyNumberFormat="1" applyFont="1" applyFill="1" applyBorder="1" applyAlignment="1" applyProtection="1">
      <alignment horizontal="left" vertical="top"/>
      <protection hidden="1"/>
    </xf>
    <xf numFmtId="168" fontId="64" fillId="15" borderId="7" xfId="0" applyNumberFormat="1" applyFont="1" applyFill="1" applyBorder="1" applyAlignment="1" applyProtection="1">
      <alignment horizontal="right"/>
      <protection hidden="1"/>
    </xf>
    <xf numFmtId="3" fontId="12" fillId="14" borderId="7" xfId="0" applyNumberFormat="1" applyFont="1" applyFill="1" applyBorder="1" applyAlignment="1" applyProtection="1">
      <alignment horizontal="right"/>
      <protection hidden="1"/>
    </xf>
    <xf numFmtId="168" fontId="12" fillId="14" borderId="7" xfId="0" applyNumberFormat="1" applyFont="1" applyFill="1" applyBorder="1" applyAlignment="1" applyProtection="1">
      <alignment horizontal="right"/>
      <protection hidden="1"/>
    </xf>
    <xf numFmtId="49" fontId="12" fillId="15" borderId="7" xfId="0" applyNumberFormat="1" applyFont="1" applyFill="1" applyBorder="1" applyAlignment="1" applyProtection="1">
      <alignment horizontal="left"/>
      <protection hidden="1"/>
    </xf>
    <xf numFmtId="49" fontId="12" fillId="15" borderId="9" xfId="0" applyNumberFormat="1" applyFont="1" applyFill="1" applyBorder="1" applyAlignment="1" applyProtection="1">
      <alignment horizontal="left" indent="2"/>
      <protection hidden="1"/>
    </xf>
    <xf numFmtId="49" fontId="12" fillId="24" borderId="9" xfId="0" applyNumberFormat="1" applyFont="1" applyFill="1" applyBorder="1" applyAlignment="1" applyProtection="1">
      <alignment horizontal="center"/>
      <protection hidden="1"/>
    </xf>
    <xf numFmtId="0" fontId="15" fillId="14" borderId="9" xfId="0" applyFont="1" applyFill="1" applyBorder="1" applyAlignment="1" applyProtection="1">
      <alignment horizontal="left" wrapText="1"/>
      <protection hidden="1"/>
    </xf>
    <xf numFmtId="168" fontId="12" fillId="24" borderId="7" xfId="0" applyNumberFormat="1" applyFont="1" applyFill="1" applyBorder="1" applyAlignment="1" applyProtection="1">
      <alignment horizontal="right"/>
      <protection hidden="1"/>
    </xf>
    <xf numFmtId="0" fontId="15" fillId="15" borderId="6" xfId="0" applyFont="1" applyFill="1" applyBorder="1" applyAlignment="1" applyProtection="1">
      <alignment horizontal="left" wrapText="1"/>
      <protection hidden="1"/>
    </xf>
    <xf numFmtId="49" fontId="15" fillId="15" borderId="9" xfId="0" quotePrefix="1" applyNumberFormat="1" applyFont="1" applyFill="1" applyBorder="1" applyAlignment="1" applyProtection="1">
      <alignment horizontal="left" wrapText="1"/>
      <protection hidden="1"/>
    </xf>
    <xf numFmtId="49" fontId="15" fillId="24" borderId="7" xfId="0" applyNumberFormat="1" applyFont="1" applyFill="1" applyBorder="1" applyAlignment="1" applyProtection="1">
      <alignment horizontal="left"/>
      <protection hidden="1"/>
    </xf>
    <xf numFmtId="0" fontId="12" fillId="24" borderId="9" xfId="0" applyFont="1" applyFill="1" applyBorder="1" applyAlignment="1" applyProtection="1">
      <alignment horizontal="left"/>
      <protection hidden="1"/>
    </xf>
    <xf numFmtId="49" fontId="15" fillId="24" borderId="9" xfId="0" applyNumberFormat="1" applyFont="1" applyFill="1" applyBorder="1" applyAlignment="1" applyProtection="1">
      <alignment horizontal="center"/>
      <protection hidden="1"/>
    </xf>
    <xf numFmtId="0" fontId="8" fillId="24" borderId="20" xfId="0" applyFont="1" applyFill="1" applyBorder="1" applyAlignment="1" applyProtection="1">
      <alignment horizontal="left"/>
      <protection hidden="1"/>
    </xf>
    <xf numFmtId="49" fontId="8" fillId="24" borderId="6" xfId="0" applyNumberFormat="1" applyFont="1" applyFill="1" applyBorder="1" applyAlignment="1" applyProtection="1">
      <alignment horizontal="center"/>
      <protection hidden="1"/>
    </xf>
    <xf numFmtId="0" fontId="9" fillId="24" borderId="4" xfId="0" applyFont="1" applyFill="1" applyBorder="1" applyProtection="1">
      <protection hidden="1"/>
    </xf>
    <xf numFmtId="0" fontId="9" fillId="24" borderId="20" xfId="0" applyFont="1" applyFill="1" applyBorder="1" applyProtection="1">
      <protection hidden="1"/>
    </xf>
    <xf numFmtId="168" fontId="9" fillId="14" borderId="9" xfId="0" applyNumberFormat="1" applyFont="1" applyFill="1" applyBorder="1" applyAlignment="1" applyProtection="1">
      <protection hidden="1"/>
    </xf>
    <xf numFmtId="168" fontId="9" fillId="24" borderId="7" xfId="0" applyNumberFormat="1" applyFont="1" applyFill="1" applyBorder="1" applyAlignment="1" applyProtection="1">
      <protection hidden="1"/>
    </xf>
    <xf numFmtId="168" fontId="11" fillId="24" borderId="155" xfId="8" applyNumberFormat="1" applyFont="1" applyFill="1" applyBorder="1" applyAlignment="1">
      <alignment vertical="center"/>
    </xf>
    <xf numFmtId="0" fontId="30" fillId="24" borderId="87" xfId="0" applyFont="1" applyFill="1" applyBorder="1" applyAlignment="1" applyProtection="1">
      <alignment horizontal="right"/>
      <protection hidden="1"/>
    </xf>
    <xf numFmtId="0" fontId="30" fillId="24" borderId="88" xfId="0" applyFont="1" applyFill="1" applyBorder="1" applyAlignment="1" applyProtection="1">
      <protection hidden="1"/>
    </xf>
    <xf numFmtId="3" fontId="30" fillId="24" borderId="54" xfId="0" applyNumberFormat="1" applyFont="1" applyFill="1" applyBorder="1" applyAlignment="1" applyProtection="1">
      <protection hidden="1"/>
    </xf>
    <xf numFmtId="4" fontId="30" fillId="24" borderId="84" xfId="0" applyNumberFormat="1" applyFont="1" applyFill="1" applyBorder="1" applyAlignment="1" applyProtection="1">
      <alignment horizontal="center"/>
      <protection hidden="1"/>
    </xf>
    <xf numFmtId="3" fontId="30" fillId="24" borderId="0" xfId="0" applyNumberFormat="1" applyFont="1" applyFill="1" applyAlignment="1" applyProtection="1">
      <protection hidden="1"/>
    </xf>
    <xf numFmtId="0" fontId="30" fillId="24" borderId="0" xfId="0" applyFont="1" applyFill="1" applyProtection="1">
      <protection hidden="1"/>
    </xf>
    <xf numFmtId="3" fontId="30" fillId="24" borderId="0" xfId="0" applyNumberFormat="1" applyFont="1" applyFill="1" applyProtection="1">
      <protection hidden="1"/>
    </xf>
    <xf numFmtId="4" fontId="34" fillId="24" borderId="84" xfId="0" applyNumberFormat="1" applyFont="1" applyFill="1" applyBorder="1" applyAlignment="1" applyProtection="1">
      <alignment horizontal="center"/>
      <protection hidden="1"/>
    </xf>
    <xf numFmtId="3" fontId="30" fillId="24" borderId="0" xfId="0" applyNumberFormat="1" applyFont="1" applyFill="1" applyAlignment="1" applyProtection="1">
      <alignment vertical="center"/>
      <protection hidden="1"/>
    </xf>
    <xf numFmtId="49" fontId="30" fillId="24" borderId="0" xfId="0" applyNumberFormat="1" applyFont="1" applyFill="1" applyAlignment="1" applyProtection="1">
      <alignment horizontal="center" vertical="center"/>
      <protection hidden="1"/>
    </xf>
    <xf numFmtId="3" fontId="30" fillId="24" borderId="0" xfId="0" applyNumberFormat="1" applyFont="1" applyFill="1" applyAlignment="1" applyProtection="1">
      <alignment horizontal="center" vertical="center"/>
      <protection hidden="1"/>
    </xf>
    <xf numFmtId="0" fontId="30" fillId="24" borderId="88" xfId="0" applyFont="1" applyFill="1" applyBorder="1" applyAlignment="1" applyProtection="1">
      <alignment horizontal="left" indent="1"/>
      <protection hidden="1"/>
    </xf>
    <xf numFmtId="165" fontId="30" fillId="24" borderId="54" xfId="0" applyNumberFormat="1" applyFont="1" applyFill="1" applyBorder="1" applyAlignment="1" applyProtection="1">
      <protection hidden="1"/>
    </xf>
    <xf numFmtId="0" fontId="30" fillId="24" borderId="88" xfId="0" applyFont="1" applyFill="1" applyBorder="1" applyAlignment="1" applyProtection="1">
      <alignment wrapText="1"/>
      <protection hidden="1"/>
    </xf>
    <xf numFmtId="0" fontId="31" fillId="24" borderId="0" xfId="0" applyFont="1" applyFill="1" applyProtection="1">
      <protection hidden="1"/>
    </xf>
    <xf numFmtId="3" fontId="31" fillId="24" borderId="0" xfId="0" applyNumberFormat="1" applyFont="1" applyFill="1" applyProtection="1">
      <protection hidden="1"/>
    </xf>
    <xf numFmtId="0" fontId="36" fillId="24" borderId="89" xfId="0" applyFont="1" applyFill="1" applyBorder="1" applyAlignment="1" applyProtection="1">
      <alignment horizontal="left"/>
      <protection hidden="1"/>
    </xf>
    <xf numFmtId="0" fontId="36" fillId="24" borderId="88" xfId="0" applyFont="1" applyFill="1" applyBorder="1" applyAlignment="1" applyProtection="1">
      <alignment horizontal="left"/>
      <protection hidden="1"/>
    </xf>
    <xf numFmtId="0" fontId="30" fillId="24" borderId="90" xfId="0" applyFont="1" applyFill="1" applyBorder="1" applyAlignment="1" applyProtection="1">
      <alignment wrapText="1"/>
      <protection hidden="1"/>
    </xf>
    <xf numFmtId="0" fontId="34" fillId="24" borderId="85" xfId="0" applyFont="1" applyFill="1" applyBorder="1" applyAlignment="1" applyProtection="1">
      <alignment horizontal="right"/>
      <protection hidden="1"/>
    </xf>
    <xf numFmtId="0" fontId="40" fillId="24" borderId="86" xfId="0" applyFont="1" applyFill="1" applyBorder="1" applyAlignment="1" applyProtection="1">
      <protection hidden="1"/>
    </xf>
    <xf numFmtId="3" fontId="34" fillId="24" borderId="60" xfId="0" applyNumberFormat="1" applyFont="1" applyFill="1" applyBorder="1" applyAlignment="1" applyProtection="1">
      <alignment horizontal="right"/>
      <protection hidden="1"/>
    </xf>
    <xf numFmtId="4" fontId="34" fillId="24" borderId="81" xfId="0" applyNumberFormat="1" applyFont="1" applyFill="1" applyBorder="1" applyAlignment="1" applyProtection="1">
      <alignment horizontal="center"/>
      <protection hidden="1"/>
    </xf>
    <xf numFmtId="3" fontId="40" fillId="24" borderId="0" xfId="0" applyNumberFormat="1" applyFont="1" applyFill="1" applyAlignment="1" applyProtection="1">
      <alignment vertical="center"/>
      <protection hidden="1"/>
    </xf>
    <xf numFmtId="164" fontId="34" fillId="24" borderId="0" xfId="0" applyNumberFormat="1" applyFont="1" applyFill="1" applyAlignment="1" applyProtection="1">
      <alignment vertical="center"/>
      <protection hidden="1"/>
    </xf>
    <xf numFmtId="0" fontId="34" fillId="24" borderId="0" xfId="0" applyFont="1" applyFill="1" applyAlignment="1" applyProtection="1">
      <alignment vertical="center"/>
      <protection hidden="1"/>
    </xf>
    <xf numFmtId="3" fontId="30" fillId="24" borderId="54" xfId="0" applyNumberFormat="1" applyFont="1" applyFill="1" applyBorder="1" applyAlignment="1" applyProtection="1">
      <alignment horizontal="right"/>
      <protection hidden="1"/>
    </xf>
    <xf numFmtId="0" fontId="30" fillId="24" borderId="88" xfId="0" applyFont="1" applyFill="1" applyBorder="1" applyAlignment="1" applyProtection="1">
      <alignment horizontal="left"/>
      <protection hidden="1"/>
    </xf>
    <xf numFmtId="3" fontId="30" fillId="24" borderId="53" xfId="0" applyNumberFormat="1" applyFont="1" applyFill="1" applyBorder="1" applyAlignment="1" applyProtection="1">
      <protection hidden="1"/>
    </xf>
    <xf numFmtId="0" fontId="30" fillId="24" borderId="91" xfId="0" applyFont="1" applyFill="1" applyBorder="1" applyAlignment="1" applyProtection="1">
      <alignment horizontal="right"/>
      <protection hidden="1"/>
    </xf>
    <xf numFmtId="0" fontId="30" fillId="24" borderId="88" xfId="0" applyFont="1" applyFill="1" applyBorder="1" applyAlignment="1" applyProtection="1">
      <alignment horizontal="left" wrapText="1"/>
      <protection hidden="1"/>
    </xf>
    <xf numFmtId="49" fontId="36" fillId="2" borderId="1" xfId="0" applyNumberFormat="1" applyFont="1" applyFill="1" applyBorder="1" applyAlignment="1" applyProtection="1">
      <alignment horizontal="left" vertical="center" indent="4"/>
      <protection locked="0"/>
    </xf>
    <xf numFmtId="49" fontId="69" fillId="2" borderId="9" xfId="0" applyNumberFormat="1" applyFont="1" applyFill="1" applyBorder="1" applyAlignment="1">
      <alignment horizontal="left" indent="2"/>
    </xf>
    <xf numFmtId="49" fontId="69" fillId="2" borderId="0" xfId="0" applyNumberFormat="1" applyFont="1" applyFill="1" applyBorder="1" applyAlignment="1">
      <alignment horizontal="center"/>
    </xf>
    <xf numFmtId="3" fontId="31" fillId="11" borderId="4" xfId="0" applyNumberFormat="1" applyFont="1" applyFill="1" applyBorder="1" applyAlignment="1" applyProtection="1">
      <alignment horizontal="center" vertical="center" wrapText="1"/>
    </xf>
    <xf numFmtId="3" fontId="29" fillId="2" borderId="0" xfId="0" applyNumberFormat="1" applyFont="1" applyFill="1" applyBorder="1" applyProtection="1">
      <protection locked="0"/>
    </xf>
    <xf numFmtId="3" fontId="30" fillId="2" borderId="0" xfId="0" applyNumberFormat="1" applyFont="1" applyFill="1" applyBorder="1" applyProtection="1">
      <protection locked="0"/>
    </xf>
    <xf numFmtId="3" fontId="28" fillId="2" borderId="0" xfId="0" applyNumberFormat="1" applyFont="1" applyFill="1" applyBorder="1" applyProtection="1">
      <protection locked="0"/>
    </xf>
    <xf numFmtId="3" fontId="29" fillId="2" borderId="0" xfId="0" applyNumberFormat="1" applyFont="1" applyFill="1" applyBorder="1" applyAlignment="1" applyProtection="1">
      <alignment horizontal="center"/>
      <protection locked="0"/>
    </xf>
    <xf numFmtId="3" fontId="29" fillId="2" borderId="18" xfId="0" applyNumberFormat="1" applyFont="1" applyFill="1" applyBorder="1" applyAlignment="1" applyProtection="1">
      <alignment horizontal="center"/>
      <protection locked="0"/>
    </xf>
    <xf numFmtId="3" fontId="3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3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31" fillId="12" borderId="38" xfId="0" applyNumberFormat="1" applyFont="1" applyFill="1" applyBorder="1" applyAlignment="1" applyProtection="1"/>
    <xf numFmtId="3" fontId="31" fillId="12" borderId="7" xfId="0" applyNumberFormat="1" applyFont="1" applyFill="1" applyBorder="1" applyAlignment="1" applyProtection="1"/>
    <xf numFmtId="3" fontId="31" fillId="12" borderId="13" xfId="0" applyNumberFormat="1" applyFont="1" applyFill="1" applyBorder="1" applyAlignment="1" applyProtection="1"/>
    <xf numFmtId="3" fontId="34" fillId="2" borderId="40" xfId="0" applyNumberFormat="1" applyFont="1" applyFill="1" applyBorder="1" applyAlignment="1" applyProtection="1">
      <alignment horizontal="center"/>
      <protection locked="0"/>
    </xf>
    <xf numFmtId="3" fontId="30" fillId="7" borderId="17" xfId="0" applyNumberFormat="1" applyFont="1" applyFill="1" applyBorder="1" applyAlignment="1" applyProtection="1">
      <alignment vertical="center"/>
    </xf>
    <xf numFmtId="3" fontId="30" fillId="2" borderId="17" xfId="0" applyNumberFormat="1" applyFont="1" applyFill="1" applyBorder="1" applyAlignment="1" applyProtection="1">
      <alignment vertical="center"/>
    </xf>
    <xf numFmtId="3" fontId="30" fillId="7" borderId="17" xfId="0" applyNumberFormat="1" applyFont="1" applyFill="1" applyBorder="1" applyAlignment="1" applyProtection="1"/>
    <xf numFmtId="3" fontId="30" fillId="2" borderId="17" xfId="0" applyNumberFormat="1" applyFont="1" applyFill="1" applyBorder="1" applyAlignment="1" applyProtection="1"/>
    <xf numFmtId="3" fontId="30" fillId="2" borderId="17" xfId="0" applyNumberFormat="1" applyFont="1" applyFill="1" applyBorder="1" applyAlignment="1" applyProtection="1">
      <protection locked="0"/>
    </xf>
    <xf numFmtId="3" fontId="37" fillId="2" borderId="47" xfId="0" applyNumberFormat="1" applyFont="1" applyFill="1" applyBorder="1" applyAlignment="1" applyProtection="1">
      <alignment horizontal="right"/>
      <protection locked="0"/>
    </xf>
    <xf numFmtId="3" fontId="29" fillId="2" borderId="7" xfId="0" applyNumberFormat="1" applyFont="1" applyFill="1" applyBorder="1" applyAlignment="1" applyProtection="1">
      <alignment horizontal="center"/>
      <protection locked="0"/>
    </xf>
    <xf numFmtId="3" fontId="34" fillId="2" borderId="4" xfId="0" applyNumberFormat="1" applyFont="1" applyFill="1" applyBorder="1" applyAlignment="1" applyProtection="1">
      <alignment horizontal="right"/>
      <protection locked="0"/>
    </xf>
    <xf numFmtId="3" fontId="31" fillId="22" borderId="3" xfId="0" applyNumberFormat="1" applyFont="1" applyFill="1" applyBorder="1" applyAlignment="1">
      <alignment horizontal="center" vertical="center" wrapText="1"/>
    </xf>
    <xf numFmtId="3" fontId="31" fillId="11" borderId="11" xfId="0" applyNumberFormat="1" applyFont="1" applyFill="1" applyBorder="1" applyAlignment="1" applyProtection="1"/>
    <xf numFmtId="3" fontId="36" fillId="13" borderId="7" xfId="0" applyNumberFormat="1" applyFont="1" applyFill="1" applyBorder="1" applyAlignment="1" applyProtection="1">
      <alignment horizontal="right"/>
    </xf>
    <xf numFmtId="3" fontId="37" fillId="2" borderId="13" xfId="0" applyNumberFormat="1" applyFont="1" applyFill="1" applyBorder="1" applyAlignment="1" applyProtection="1">
      <alignment horizontal="right"/>
      <protection locked="0"/>
    </xf>
    <xf numFmtId="3" fontId="31" fillId="11" borderId="13" xfId="0" applyNumberFormat="1" applyFont="1" applyFill="1" applyBorder="1" applyAlignment="1" applyProtection="1">
      <alignment horizontal="right"/>
    </xf>
    <xf numFmtId="3" fontId="33" fillId="2" borderId="7" xfId="0" applyNumberFormat="1" applyFont="1" applyFill="1" applyBorder="1" applyAlignment="1" applyProtection="1">
      <alignment horizontal="center"/>
      <protection locked="0"/>
    </xf>
    <xf numFmtId="3" fontId="34" fillId="13" borderId="17" xfId="0" applyNumberFormat="1" applyFont="1" applyFill="1" applyBorder="1" applyAlignment="1" applyProtection="1"/>
    <xf numFmtId="3" fontId="40" fillId="2" borderId="7" xfId="0" applyNumberFormat="1" applyFont="1" applyFill="1" applyBorder="1" applyAlignment="1" applyProtection="1">
      <protection locked="0"/>
    </xf>
    <xf numFmtId="3" fontId="51" fillId="0" borderId="126" xfId="7" applyNumberFormat="1" applyFont="1" applyFill="1" applyBorder="1" applyAlignment="1" applyProtection="1">
      <alignment vertical="center"/>
      <protection locked="0"/>
    </xf>
    <xf numFmtId="3" fontId="51" fillId="0" borderId="126" xfId="7" applyNumberFormat="1" applyFont="1" applyFill="1" applyBorder="1" applyAlignment="1" applyProtection="1">
      <alignment horizontal="right" vertical="center"/>
      <protection locked="0"/>
    </xf>
    <xf numFmtId="3" fontId="31" fillId="2" borderId="7" xfId="0" applyNumberFormat="1" applyFont="1" applyFill="1" applyBorder="1" applyAlignment="1" applyProtection="1">
      <alignment horizontal="center"/>
      <protection locked="0"/>
    </xf>
    <xf numFmtId="3" fontId="34" fillId="2" borderId="7" xfId="0" applyNumberFormat="1" applyFont="1" applyFill="1" applyBorder="1" applyAlignment="1" applyProtection="1">
      <alignment horizontal="right"/>
      <protection locked="0"/>
    </xf>
    <xf numFmtId="3" fontId="4" fillId="0" borderId="156" xfId="7" applyNumberFormat="1" applyFont="1" applyBorder="1" applyAlignment="1" applyProtection="1">
      <alignment horizontal="right" vertical="center"/>
      <protection locked="0"/>
    </xf>
    <xf numFmtId="3" fontId="37" fillId="2" borderId="7" xfId="0" applyNumberFormat="1" applyFont="1" applyFill="1" applyBorder="1" applyAlignment="1" applyProtection="1">
      <alignment horizontal="right"/>
      <protection locked="0"/>
    </xf>
    <xf numFmtId="3" fontId="34" fillId="13" borderId="17" xfId="0" applyNumberFormat="1" applyFont="1" applyFill="1" applyBorder="1" applyAlignment="1" applyProtection="1">
      <alignment horizontal="right"/>
    </xf>
    <xf numFmtId="3" fontId="36" fillId="13" borderId="17" xfId="0" applyNumberFormat="1" applyFont="1" applyFill="1" applyBorder="1" applyAlignment="1" applyProtection="1"/>
    <xf numFmtId="3" fontId="36" fillId="0" borderId="127" xfId="7" applyNumberFormat="1" applyFont="1" applyFill="1" applyBorder="1" applyAlignment="1" applyProtection="1">
      <alignment horizontal="right" vertical="center"/>
      <protection locked="0"/>
    </xf>
    <xf numFmtId="3" fontId="36" fillId="24" borderId="127" xfId="7" applyNumberFormat="1" applyFont="1" applyFill="1" applyBorder="1" applyAlignment="1" applyProtection="1">
      <alignment horizontal="right" vertical="center"/>
      <protection locked="0"/>
    </xf>
    <xf numFmtId="3" fontId="36" fillId="15" borderId="7" xfId="0" applyNumberFormat="1" applyFont="1" applyFill="1" applyBorder="1" applyAlignment="1" applyProtection="1">
      <protection locked="0"/>
    </xf>
    <xf numFmtId="3" fontId="36" fillId="15" borderId="7" xfId="0" applyNumberFormat="1" applyFont="1" applyFill="1" applyBorder="1" applyAlignment="1" applyProtection="1">
      <alignment horizontal="right"/>
      <protection locked="0"/>
    </xf>
    <xf numFmtId="3" fontId="36" fillId="2" borderId="7" xfId="0" applyNumberFormat="1" applyFont="1" applyFill="1" applyBorder="1" applyAlignment="1" applyProtection="1">
      <protection locked="0"/>
    </xf>
    <xf numFmtId="3" fontId="36" fillId="2" borderId="7" xfId="0" applyNumberFormat="1" applyFont="1" applyFill="1" applyBorder="1" applyAlignment="1" applyProtection="1">
      <alignment horizontal="right"/>
      <protection locked="0"/>
    </xf>
    <xf numFmtId="3" fontId="36" fillId="13" borderId="17" xfId="0" applyNumberFormat="1" applyFont="1" applyFill="1" applyBorder="1" applyAlignment="1" applyProtection="1">
      <alignment horizontal="right"/>
    </xf>
    <xf numFmtId="3" fontId="35" fillId="13" borderId="53" xfId="0" applyNumberFormat="1" applyFont="1" applyFill="1" applyBorder="1" applyAlignment="1" applyProtection="1"/>
    <xf numFmtId="3" fontId="36" fillId="24" borderId="126" xfId="7" applyNumberFormat="1" applyFont="1" applyFill="1" applyBorder="1" applyAlignment="1" applyProtection="1">
      <alignment horizontal="right" vertical="center"/>
      <protection locked="0"/>
    </xf>
    <xf numFmtId="3" fontId="36" fillId="0" borderId="148" xfId="7" applyNumberFormat="1" applyFont="1" applyFill="1" applyBorder="1" applyAlignment="1" applyProtection="1">
      <alignment horizontal="right" vertical="center"/>
      <protection locked="0"/>
    </xf>
    <xf numFmtId="3" fontId="36" fillId="35" borderId="7" xfId="7" applyNumberFormat="1" applyFont="1" applyFill="1" applyBorder="1" applyAlignment="1" applyProtection="1">
      <alignment horizontal="right" vertical="center"/>
      <protection locked="0"/>
    </xf>
    <xf numFmtId="3" fontId="36" fillId="0" borderId="126" xfId="7" applyNumberFormat="1" applyFont="1" applyFill="1" applyBorder="1" applyAlignment="1" applyProtection="1">
      <alignment vertical="center"/>
      <protection locked="0"/>
    </xf>
    <xf numFmtId="3" fontId="36" fillId="0" borderId="126" xfId="7" applyNumberFormat="1" applyFont="1" applyFill="1" applyBorder="1" applyAlignment="1" applyProtection="1">
      <alignment horizontal="right" vertical="center"/>
      <protection locked="0"/>
    </xf>
    <xf numFmtId="3" fontId="30" fillId="13" borderId="17" xfId="0" applyNumberFormat="1" applyFont="1" applyFill="1" applyBorder="1" applyAlignment="1" applyProtection="1"/>
    <xf numFmtId="3" fontId="36" fillId="36" borderId="7" xfId="0" applyNumberFormat="1" applyFont="1" applyFill="1" applyBorder="1" applyAlignment="1" applyProtection="1">
      <alignment horizontal="right"/>
      <protection locked="0"/>
    </xf>
    <xf numFmtId="3" fontId="30" fillId="15" borderId="7" xfId="0" applyNumberFormat="1" applyFont="1" applyFill="1" applyBorder="1" applyAlignment="1" applyProtection="1">
      <protection locked="0"/>
    </xf>
    <xf numFmtId="3" fontId="30" fillId="2" borderId="7" xfId="0" applyNumberFormat="1" applyFont="1" applyFill="1" applyBorder="1" applyAlignment="1" applyProtection="1">
      <protection locked="0"/>
    </xf>
    <xf numFmtId="3" fontId="35" fillId="15" borderId="7" xfId="0" applyNumberFormat="1" applyFont="1" applyFill="1" applyBorder="1" applyAlignment="1" applyProtection="1">
      <alignment horizontal="right"/>
      <protection locked="0"/>
    </xf>
    <xf numFmtId="3" fontId="38" fillId="15" borderId="7" xfId="0" applyNumberFormat="1" applyFont="1" applyFill="1" applyBorder="1" applyAlignment="1" applyProtection="1">
      <alignment horizontal="center"/>
      <protection locked="0"/>
    </xf>
    <xf numFmtId="3" fontId="35" fillId="2" borderId="7" xfId="0" applyNumberFormat="1" applyFont="1" applyFill="1" applyBorder="1" applyAlignment="1" applyProtection="1">
      <alignment horizontal="right"/>
      <protection locked="0"/>
    </xf>
    <xf numFmtId="3" fontId="30" fillId="2" borderId="15" xfId="0" applyNumberFormat="1" applyFont="1" applyFill="1" applyBorder="1" applyProtection="1">
      <protection locked="0"/>
    </xf>
    <xf numFmtId="3" fontId="31" fillId="17" borderId="10" xfId="0" applyNumberFormat="1" applyFont="1" applyFill="1" applyBorder="1" applyAlignment="1" applyProtection="1">
      <alignment horizontal="right"/>
    </xf>
    <xf numFmtId="3" fontId="34" fillId="3" borderId="17" xfId="0" applyNumberFormat="1" applyFont="1" applyFill="1" applyBorder="1" applyAlignment="1" applyProtection="1"/>
    <xf numFmtId="3" fontId="36" fillId="2" borderId="7" xfId="0" applyNumberFormat="1" applyFont="1" applyFill="1" applyBorder="1" applyAlignment="1" applyProtection="1"/>
    <xf numFmtId="3" fontId="30" fillId="2" borderId="7" xfId="0" applyNumberFormat="1" applyFont="1" applyFill="1" applyBorder="1" applyAlignment="1" applyProtection="1">
      <alignment horizontal="right"/>
      <protection locked="0"/>
    </xf>
    <xf numFmtId="3" fontId="31" fillId="17" borderId="11" xfId="0" applyNumberFormat="1" applyFont="1" applyFill="1" applyBorder="1" applyAlignment="1" applyProtection="1"/>
    <xf numFmtId="3" fontId="34" fillId="3" borderId="17" xfId="0" applyNumberFormat="1" applyFont="1" applyFill="1" applyBorder="1" applyAlignment="1" applyProtection="1">
      <alignment horizontal="right"/>
    </xf>
    <xf numFmtId="3" fontId="36" fillId="3" borderId="17" xfId="0" applyNumberFormat="1" applyFont="1" applyFill="1" applyBorder="1" applyAlignment="1" applyProtection="1"/>
    <xf numFmtId="3" fontId="36" fillId="15" borderId="7" xfId="0" applyNumberFormat="1" applyFont="1" applyFill="1" applyBorder="1" applyAlignment="1" applyProtection="1"/>
    <xf numFmtId="3" fontId="36" fillId="2" borderId="17" xfId="0" applyNumberFormat="1" applyFont="1" applyFill="1" applyBorder="1" applyAlignment="1" applyProtection="1"/>
    <xf numFmtId="3" fontId="36" fillId="3" borderId="17" xfId="0" applyNumberFormat="1" applyFont="1" applyFill="1" applyBorder="1" applyAlignment="1" applyProtection="1">
      <alignment horizontal="right"/>
    </xf>
    <xf numFmtId="3" fontId="35" fillId="3" borderId="53" xfId="0" applyNumberFormat="1" applyFont="1" applyFill="1" applyBorder="1" applyAlignment="1" applyProtection="1"/>
    <xf numFmtId="3" fontId="36" fillId="3" borderId="145" xfId="0" applyNumberFormat="1" applyFont="1" applyFill="1" applyBorder="1" applyAlignment="1" applyProtection="1"/>
    <xf numFmtId="3" fontId="36" fillId="2" borderId="45" xfId="0" applyNumberFormat="1" applyFont="1" applyFill="1" applyBorder="1" applyAlignment="1" applyProtection="1">
      <alignment horizontal="right" indent="1"/>
    </xf>
    <xf numFmtId="3" fontId="36" fillId="3" borderId="17" xfId="0" applyNumberFormat="1" applyFont="1" applyFill="1" applyBorder="1" applyAlignment="1" applyProtection="1">
      <alignment horizontal="right" indent="1"/>
    </xf>
    <xf numFmtId="3" fontId="36" fillId="2" borderId="7" xfId="0" applyNumberFormat="1" applyFont="1" applyFill="1" applyBorder="1" applyAlignment="1" applyProtection="1">
      <alignment horizontal="right" indent="1"/>
    </xf>
    <xf numFmtId="3" fontId="36" fillId="2" borderId="45" xfId="0" applyNumberFormat="1" applyFont="1" applyFill="1" applyBorder="1" applyAlignment="1" applyProtection="1"/>
    <xf numFmtId="3" fontId="36" fillId="2" borderId="53" xfId="0" applyNumberFormat="1" applyFont="1" applyFill="1" applyBorder="1" applyAlignment="1" applyProtection="1">
      <protection locked="0"/>
    </xf>
    <xf numFmtId="3" fontId="30" fillId="3" borderId="145" xfId="0" applyNumberFormat="1" applyFont="1" applyFill="1" applyBorder="1" applyAlignment="1" applyProtection="1"/>
    <xf numFmtId="3" fontId="30" fillId="2" borderId="7" xfId="0" applyNumberFormat="1" applyFont="1" applyFill="1" applyBorder="1" applyAlignment="1" applyProtection="1"/>
    <xf numFmtId="3" fontId="35" fillId="15" borderId="7" xfId="0" applyNumberFormat="1" applyFont="1" applyFill="1" applyBorder="1" applyAlignment="1" applyProtection="1">
      <alignment horizontal="right"/>
    </xf>
    <xf numFmtId="3" fontId="30" fillId="2" borderId="4" xfId="0" applyNumberFormat="1" applyFont="1" applyFill="1" applyBorder="1" applyAlignment="1" applyProtection="1"/>
    <xf numFmtId="3" fontId="30" fillId="2" borderId="7" xfId="0" applyNumberFormat="1" applyFont="1" applyFill="1" applyBorder="1" applyProtection="1">
      <protection locked="0"/>
    </xf>
    <xf numFmtId="3" fontId="29" fillId="2" borderId="4" xfId="0" applyNumberFormat="1" applyFont="1" applyFill="1" applyBorder="1" applyAlignment="1" applyProtection="1">
      <alignment horizontal="left"/>
      <protection locked="0"/>
    </xf>
    <xf numFmtId="3" fontId="31" fillId="8" borderId="15" xfId="0" applyNumberFormat="1" applyFont="1" applyFill="1" applyBorder="1" applyAlignment="1">
      <alignment horizontal="center" vertical="center" wrapText="1"/>
    </xf>
    <xf numFmtId="3" fontId="32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34" fillId="2" borderId="7" xfId="0" applyNumberFormat="1" applyFont="1" applyFill="1" applyBorder="1" applyAlignment="1" applyProtection="1">
      <alignment horizontal="right" wrapText="1"/>
      <protection locked="0"/>
    </xf>
    <xf numFmtId="3" fontId="36" fillId="2" borderId="17" xfId="0" applyNumberFormat="1" applyFont="1" applyFill="1" applyBorder="1" applyAlignment="1" applyProtection="1">
      <alignment horizontal="right" wrapText="1"/>
    </xf>
    <xf numFmtId="3" fontId="30" fillId="2" borderId="4" xfId="0" applyNumberFormat="1" applyFont="1" applyFill="1" applyBorder="1" applyAlignment="1" applyProtection="1">
      <alignment horizontal="right"/>
      <protection locked="0"/>
    </xf>
    <xf numFmtId="3" fontId="30" fillId="2" borderId="33" xfId="0" applyNumberFormat="1" applyFont="1" applyFill="1" applyBorder="1" applyAlignment="1" applyProtection="1">
      <alignment horizontal="right"/>
      <protection locked="0"/>
    </xf>
    <xf numFmtId="3" fontId="29" fillId="2" borderId="18" xfId="0" applyNumberFormat="1" applyFont="1" applyFill="1" applyBorder="1" applyAlignment="1" applyProtection="1">
      <alignment horizontal="left"/>
      <protection locked="0"/>
    </xf>
    <xf numFmtId="3" fontId="32" fillId="2" borderId="61" xfId="0" applyNumberFormat="1" applyFont="1" applyFill="1" applyBorder="1" applyAlignment="1" applyProtection="1">
      <alignment horizontal="right" vertical="center" wrapText="1"/>
      <protection locked="0"/>
    </xf>
    <xf numFmtId="3" fontId="30" fillId="3" borderId="17" xfId="0" applyNumberFormat="1" applyFont="1" applyFill="1" applyBorder="1" applyAlignment="1" applyProtection="1">
      <alignment horizontal="right" wrapText="1"/>
    </xf>
    <xf numFmtId="3" fontId="30" fillId="2" borderId="17" xfId="0" applyNumberFormat="1" applyFont="1" applyFill="1" applyBorder="1" applyAlignment="1" applyProtection="1">
      <alignment horizontal="right" wrapText="1"/>
      <protection locked="0"/>
    </xf>
    <xf numFmtId="3" fontId="31" fillId="2" borderId="33" xfId="0" applyNumberFormat="1" applyFont="1" applyFill="1" applyBorder="1" applyProtection="1">
      <protection locked="0"/>
    </xf>
    <xf numFmtId="3" fontId="30" fillId="2" borderId="0" xfId="0" applyNumberFormat="1" applyFont="1" applyFill="1" applyBorder="1" applyAlignment="1" applyProtection="1">
      <alignment horizontal="left"/>
      <protection locked="0"/>
    </xf>
    <xf numFmtId="3" fontId="30" fillId="2" borderId="7" xfId="0" applyNumberFormat="1" applyFont="1" applyFill="1" applyBorder="1"/>
    <xf numFmtId="0" fontId="30" fillId="0" borderId="87" xfId="0" applyFont="1" applyBorder="1" applyProtection="1">
      <protection hidden="1"/>
    </xf>
    <xf numFmtId="0" fontId="30" fillId="0" borderId="75" xfId="0" applyFont="1" applyBorder="1" applyProtection="1">
      <protection hidden="1"/>
    </xf>
    <xf numFmtId="3" fontId="70" fillId="2" borderId="7" xfId="0" applyNumberFormat="1" applyFont="1" applyFill="1" applyBorder="1" applyAlignment="1" applyProtection="1"/>
    <xf numFmtId="0" fontId="39" fillId="28" borderId="114" xfId="6" applyFont="1" applyFill="1" applyBorder="1" applyAlignment="1">
      <alignment horizontal="center" vertical="center" wrapText="1"/>
    </xf>
    <xf numFmtId="0" fontId="39" fillId="28" borderId="124" xfId="6" applyFont="1" applyFill="1" applyBorder="1" applyAlignment="1">
      <alignment horizontal="center" vertical="center" wrapText="1"/>
    </xf>
    <xf numFmtId="0" fontId="71" fillId="0" borderId="0" xfId="2" applyFont="1"/>
    <xf numFmtId="0" fontId="71" fillId="0" borderId="0" xfId="2" applyFont="1" applyAlignment="1">
      <alignment horizontal="left" wrapText="1"/>
    </xf>
    <xf numFmtId="0" fontId="47" fillId="0" borderId="0" xfId="2" applyAlignment="1">
      <alignment horizontal="center" vertical="center"/>
    </xf>
    <xf numFmtId="0" fontId="47" fillId="0" borderId="0" xfId="2"/>
    <xf numFmtId="0" fontId="71" fillId="0" borderId="0" xfId="2" applyFont="1" applyAlignment="1">
      <alignment horizontal="left" vertical="center"/>
    </xf>
    <xf numFmtId="0" fontId="71" fillId="0" borderId="0" xfId="2" applyFont="1" applyAlignment="1">
      <alignment vertical="center"/>
    </xf>
    <xf numFmtId="0" fontId="71" fillId="0" borderId="0" xfId="2" applyFont="1" applyAlignment="1">
      <alignment horizontal="center" vertical="center"/>
    </xf>
    <xf numFmtId="0" fontId="47" fillId="0" borderId="0" xfId="2" applyBorder="1"/>
    <xf numFmtId="0" fontId="71" fillId="0" borderId="0" xfId="2" applyFont="1" applyBorder="1" applyAlignment="1">
      <alignment horizontal="center" vertical="center" wrapText="1"/>
    </xf>
    <xf numFmtId="0" fontId="71" fillId="0" borderId="101" xfId="2" applyFont="1" applyBorder="1" applyAlignment="1">
      <alignment horizontal="center"/>
    </xf>
    <xf numFmtId="0" fontId="71" fillId="0" borderId="101" xfId="2" applyFont="1" applyBorder="1"/>
    <xf numFmtId="0" fontId="71" fillId="0" borderId="101" xfId="2" applyFont="1" applyBorder="1" applyAlignment="1">
      <alignment horizontal="center" vertical="center"/>
    </xf>
    <xf numFmtId="0" fontId="71" fillId="0" borderId="101" xfId="2" applyFont="1" applyBorder="1" applyAlignment="1">
      <alignment horizontal="center" vertical="center" wrapText="1"/>
    </xf>
    <xf numFmtId="0" fontId="71" fillId="0" borderId="114" xfId="2" applyFont="1" applyBorder="1" applyAlignment="1">
      <alignment horizontal="center"/>
    </xf>
    <xf numFmtId="0" fontId="47" fillId="0" borderId="101" xfId="2" applyNumberFormat="1" applyBorder="1"/>
    <xf numFmtId="0" fontId="75" fillId="0" borderId="101" xfId="2" applyFont="1" applyBorder="1"/>
    <xf numFmtId="0" fontId="76" fillId="0" borderId="101" xfId="2" applyFont="1" applyBorder="1" applyAlignment="1">
      <alignment horizontal="center" vertical="center" wrapText="1"/>
    </xf>
    <xf numFmtId="3" fontId="77" fillId="0" borderId="101" xfId="2" applyNumberFormat="1" applyFont="1" applyBorder="1"/>
    <xf numFmtId="3" fontId="77" fillId="24" borderId="101" xfId="2" applyNumberFormat="1" applyFont="1" applyFill="1" applyBorder="1"/>
    <xf numFmtId="3" fontId="78" fillId="43" borderId="101" xfId="2" applyNumberFormat="1" applyFont="1" applyFill="1" applyBorder="1" applyAlignment="1" applyProtection="1">
      <alignment horizontal="right" vertical="center"/>
    </xf>
    <xf numFmtId="3" fontId="71" fillId="0" borderId="101" xfId="2" applyNumberFormat="1" applyFont="1" applyBorder="1"/>
    <xf numFmtId="3" fontId="71" fillId="24" borderId="101" xfId="2" applyNumberFormat="1" applyFont="1" applyFill="1" applyBorder="1" applyAlignment="1">
      <alignment horizontal="center" vertical="center" wrapText="1"/>
    </xf>
    <xf numFmtId="3" fontId="71" fillId="0" borderId="101" xfId="2" applyNumberFormat="1" applyFont="1" applyBorder="1" applyAlignment="1">
      <alignment horizontal="center" vertical="center" wrapText="1"/>
    </xf>
    <xf numFmtId="3" fontId="71" fillId="23" borderId="101" xfId="2" applyNumberFormat="1" applyFont="1" applyFill="1" applyBorder="1" applyAlignment="1">
      <alignment horizontal="center" vertical="center" wrapText="1"/>
    </xf>
    <xf numFmtId="3" fontId="71" fillId="0" borderId="101" xfId="2" applyNumberFormat="1" applyFont="1" applyBorder="1" applyProtection="1"/>
    <xf numFmtId="3" fontId="71" fillId="0" borderId="0" xfId="2" applyNumberFormat="1" applyFont="1"/>
    <xf numFmtId="0" fontId="71" fillId="25" borderId="101" xfId="3" applyFont="1" applyFill="1" applyBorder="1" applyAlignment="1">
      <alignment horizontal="center" vertical="center" wrapText="1"/>
    </xf>
    <xf numFmtId="0" fontId="73" fillId="25" borderId="101" xfId="3" applyFont="1" applyFill="1" applyBorder="1" applyAlignment="1">
      <alignment horizontal="center" vertical="center" wrapText="1"/>
    </xf>
    <xf numFmtId="0" fontId="71" fillId="25" borderId="101" xfId="4" applyFont="1" applyFill="1" applyBorder="1" applyAlignment="1">
      <alignment horizontal="center" vertical="center" wrapText="1"/>
    </xf>
    <xf numFmtId="3" fontId="78" fillId="25" borderId="101" xfId="2" applyNumberFormat="1" applyFont="1" applyFill="1" applyBorder="1" applyAlignment="1">
      <alignment horizontal="right" vertical="center"/>
    </xf>
    <xf numFmtId="3" fontId="78" fillId="23" borderId="101" xfId="2" applyNumberFormat="1" applyFont="1" applyFill="1" applyBorder="1" applyAlignment="1">
      <alignment horizontal="right" vertical="center"/>
    </xf>
    <xf numFmtId="2" fontId="71" fillId="0" borderId="0" xfId="2" applyNumberFormat="1" applyFont="1"/>
    <xf numFmtId="0" fontId="71" fillId="26" borderId="101" xfId="3" applyFont="1" applyFill="1" applyBorder="1" applyAlignment="1">
      <alignment horizontal="center" vertical="center" wrapText="1"/>
    </xf>
    <xf numFmtId="0" fontId="79" fillId="26" borderId="101" xfId="3" applyFont="1" applyFill="1" applyBorder="1" applyAlignment="1">
      <alignment horizontal="center" vertical="center" wrapText="1"/>
    </xf>
    <xf numFmtId="3" fontId="71" fillId="24" borderId="101" xfId="3" applyNumberFormat="1" applyFont="1" applyFill="1" applyBorder="1" applyAlignment="1">
      <alignment horizontal="center" vertical="center" wrapText="1"/>
    </xf>
    <xf numFmtId="3" fontId="78" fillId="26" borderId="101" xfId="2" applyNumberFormat="1" applyFont="1" applyFill="1" applyBorder="1" applyAlignment="1">
      <alignment horizontal="right" vertical="center"/>
    </xf>
    <xf numFmtId="0" fontId="71" fillId="27" borderId="101" xfId="3" applyFont="1" applyFill="1" applyBorder="1" applyAlignment="1">
      <alignment horizontal="center" vertical="center" wrapText="1"/>
    </xf>
    <xf numFmtId="0" fontId="80" fillId="27" borderId="101" xfId="3" applyFont="1" applyFill="1" applyBorder="1" applyAlignment="1">
      <alignment horizontal="left" vertical="center" wrapText="1"/>
    </xf>
    <xf numFmtId="0" fontId="81" fillId="27" borderId="101" xfId="3" applyFont="1" applyFill="1" applyBorder="1" applyAlignment="1">
      <alignment horizontal="center" vertical="center" wrapText="1"/>
    </xf>
    <xf numFmtId="3" fontId="78" fillId="27" borderId="101" xfId="2" applyNumberFormat="1" applyFont="1" applyFill="1" applyBorder="1" applyAlignment="1">
      <alignment horizontal="right" vertical="center"/>
    </xf>
    <xf numFmtId="3" fontId="71" fillId="27" borderId="101" xfId="2" applyNumberFormat="1" applyFont="1" applyFill="1" applyBorder="1"/>
    <xf numFmtId="0" fontId="71" fillId="0" borderId="101" xfId="3" applyFont="1" applyBorder="1" applyAlignment="1">
      <alignment horizontal="center" vertical="center" wrapText="1"/>
    </xf>
    <xf numFmtId="3" fontId="78" fillId="28" borderId="101" xfId="2" applyNumberFormat="1" applyFont="1" applyFill="1" applyBorder="1" applyAlignment="1">
      <alignment horizontal="right" vertical="center"/>
    </xf>
    <xf numFmtId="3" fontId="78" fillId="0" borderId="101" xfId="2" applyNumberFormat="1" applyFont="1" applyBorder="1" applyAlignment="1" applyProtection="1">
      <alignment horizontal="right" vertical="center"/>
    </xf>
    <xf numFmtId="3" fontId="78" fillId="24" borderId="101" xfId="2" applyNumberFormat="1" applyFont="1" applyFill="1" applyBorder="1" applyAlignment="1">
      <alignment horizontal="right" vertical="center"/>
    </xf>
    <xf numFmtId="0" fontId="71" fillId="0" borderId="101" xfId="3" applyFont="1" applyFill="1" applyBorder="1" applyAlignment="1">
      <alignment horizontal="center" vertical="center" wrapText="1"/>
    </xf>
    <xf numFmtId="3" fontId="78" fillId="0" borderId="101" xfId="2" applyNumberFormat="1" applyFont="1" applyBorder="1" applyAlignment="1">
      <alignment horizontal="right" vertical="center"/>
    </xf>
    <xf numFmtId="0" fontId="71" fillId="29" borderId="101" xfId="3" applyFont="1" applyFill="1" applyBorder="1" applyAlignment="1">
      <alignment horizontal="center" vertical="center" wrapText="1"/>
    </xf>
    <xf numFmtId="3" fontId="71" fillId="29" borderId="101" xfId="2" applyNumberFormat="1" applyFont="1" applyFill="1" applyBorder="1" applyAlignment="1">
      <alignment horizontal="center" vertical="center" wrapText="1"/>
    </xf>
    <xf numFmtId="3" fontId="78" fillId="29" borderId="101" xfId="2" applyNumberFormat="1" applyFont="1" applyFill="1" applyBorder="1" applyAlignment="1">
      <alignment horizontal="right" vertical="center"/>
    </xf>
    <xf numFmtId="3" fontId="71" fillId="29" borderId="101" xfId="2" applyNumberFormat="1" applyFont="1" applyFill="1" applyBorder="1"/>
    <xf numFmtId="0" fontId="71" fillId="30" borderId="101" xfId="3" applyFont="1" applyFill="1" applyBorder="1" applyAlignment="1">
      <alignment horizontal="center" vertical="center" wrapText="1"/>
    </xf>
    <xf numFmtId="0" fontId="80" fillId="27" borderId="101" xfId="3" applyFont="1" applyFill="1" applyBorder="1" applyAlignment="1">
      <alignment horizontal="center" vertical="center"/>
    </xf>
    <xf numFmtId="0" fontId="80" fillId="27" borderId="101" xfId="3" applyFont="1" applyFill="1" applyBorder="1" applyAlignment="1">
      <alignment horizontal="center" vertical="center" wrapText="1"/>
    </xf>
    <xf numFmtId="3" fontId="81" fillId="27" borderId="101" xfId="3" applyNumberFormat="1" applyFont="1" applyFill="1" applyBorder="1" applyAlignment="1">
      <alignment horizontal="center" vertical="center" wrapText="1"/>
    </xf>
    <xf numFmtId="3" fontId="71" fillId="24" borderId="101" xfId="2" quotePrefix="1" applyNumberFormat="1" applyFont="1" applyFill="1" applyBorder="1" applyAlignment="1">
      <alignment horizontal="center" vertical="center" wrapText="1"/>
    </xf>
    <xf numFmtId="0" fontId="80" fillId="26" borderId="101" xfId="3" applyFont="1" applyFill="1" applyBorder="1" applyAlignment="1">
      <alignment horizontal="center" vertical="center" wrapText="1"/>
    </xf>
    <xf numFmtId="10" fontId="81" fillId="26" borderId="101" xfId="3" applyNumberFormat="1" applyFont="1" applyFill="1" applyBorder="1" applyAlignment="1">
      <alignment horizontal="center" vertical="center" wrapText="1"/>
    </xf>
    <xf numFmtId="3" fontId="71" fillId="30" borderId="101" xfId="2" applyNumberFormat="1" applyFont="1" applyFill="1" applyBorder="1" applyAlignment="1">
      <alignment horizontal="center" vertical="center" wrapText="1"/>
    </xf>
    <xf numFmtId="3" fontId="78" fillId="30" borderId="101" xfId="2" applyNumberFormat="1" applyFont="1" applyFill="1" applyBorder="1" applyAlignment="1">
      <alignment horizontal="right" vertical="center"/>
    </xf>
    <xf numFmtId="3" fontId="78" fillId="30" borderId="101" xfId="2" applyNumberFormat="1" applyFont="1" applyFill="1" applyBorder="1" applyAlignment="1" applyProtection="1">
      <alignment horizontal="right" vertical="center"/>
    </xf>
    <xf numFmtId="0" fontId="80" fillId="0" borderId="101" xfId="3" applyFont="1" applyFill="1" applyBorder="1" applyAlignment="1">
      <alignment horizontal="center" vertical="center" wrapText="1"/>
    </xf>
    <xf numFmtId="0" fontId="71" fillId="0" borderId="101" xfId="3" applyFont="1" applyFill="1" applyBorder="1" applyAlignment="1">
      <alignment vertical="center" wrapText="1"/>
    </xf>
    <xf numFmtId="0" fontId="71" fillId="0" borderId="0" xfId="2" applyFont="1" applyBorder="1"/>
    <xf numFmtId="0" fontId="74" fillId="0" borderId="0" xfId="2" applyFont="1"/>
    <xf numFmtId="10" fontId="71" fillId="0" borderId="0" xfId="2" applyNumberFormat="1" applyFont="1"/>
    <xf numFmtId="0" fontId="39" fillId="0" borderId="125" xfId="6" applyFont="1" applyFill="1" applyBorder="1" applyAlignment="1">
      <alignment horizontal="center"/>
    </xf>
    <xf numFmtId="0" fontId="39" fillId="0" borderId="104" xfId="6" applyFont="1" applyFill="1" applyBorder="1" applyAlignment="1">
      <alignment horizontal="center"/>
    </xf>
    <xf numFmtId="0" fontId="39" fillId="0" borderId="101" xfId="6" applyFont="1" applyBorder="1" applyAlignment="1">
      <alignment horizontal="center"/>
    </xf>
    <xf numFmtId="0" fontId="39" fillId="0" borderId="125" xfId="6" applyFont="1" applyBorder="1" applyAlignment="1">
      <alignment horizontal="center"/>
    </xf>
    <xf numFmtId="9" fontId="39" fillId="24" borderId="125" xfId="6" applyNumberFormat="1" applyFont="1" applyFill="1" applyBorder="1"/>
    <xf numFmtId="3" fontId="39" fillId="24" borderId="125" xfId="6" applyNumberFormat="1" applyFont="1" applyFill="1" applyBorder="1"/>
    <xf numFmtId="167" fontId="39" fillId="24" borderId="125" xfId="6" applyNumberFormat="1" applyFont="1" applyFill="1" applyBorder="1"/>
    <xf numFmtId="0" fontId="38" fillId="31" borderId="125" xfId="6" applyFont="1" applyFill="1" applyBorder="1"/>
    <xf numFmtId="0" fontId="39" fillId="0" borderId="125" xfId="6" applyFont="1" applyBorder="1"/>
    <xf numFmtId="3" fontId="31" fillId="9" borderId="67" xfId="0" applyNumberFormat="1" applyFont="1" applyFill="1" applyBorder="1" applyAlignment="1" applyProtection="1">
      <alignment horizontal="right" vertical="center"/>
      <protection hidden="1"/>
    </xf>
    <xf numFmtId="3" fontId="31" fillId="0" borderId="71" xfId="0" applyNumberFormat="1" applyFont="1" applyFill="1" applyBorder="1" applyAlignment="1" applyProtection="1">
      <alignment horizontal="right" vertical="center"/>
      <protection hidden="1"/>
    </xf>
    <xf numFmtId="3" fontId="31" fillId="0" borderId="12" xfId="0" applyNumberFormat="1" applyFont="1" applyFill="1" applyBorder="1" applyAlignment="1" applyProtection="1">
      <alignment horizontal="right" vertical="center"/>
      <protection hidden="1"/>
    </xf>
    <xf numFmtId="3" fontId="31" fillId="0" borderId="77" xfId="0" applyNumberFormat="1" applyFont="1" applyFill="1" applyBorder="1" applyAlignment="1" applyProtection="1">
      <alignment horizontal="right" vertical="center"/>
      <protection hidden="1"/>
    </xf>
    <xf numFmtId="3" fontId="34" fillId="0" borderId="6" xfId="0" applyNumberFormat="1" applyFont="1" applyFill="1" applyBorder="1" applyAlignment="1" applyProtection="1">
      <alignment horizontal="right"/>
      <protection hidden="1"/>
    </xf>
    <xf numFmtId="3" fontId="30" fillId="0" borderId="58" xfId="0" applyNumberFormat="1" applyFont="1" applyFill="1" applyBorder="1" applyAlignment="1" applyProtection="1">
      <alignment horizontal="right"/>
      <protection hidden="1"/>
    </xf>
    <xf numFmtId="3" fontId="30" fillId="0" borderId="6" xfId="0" applyNumberFormat="1" applyFont="1" applyFill="1" applyBorder="1" applyAlignment="1" applyProtection="1">
      <alignment horizontal="right"/>
      <protection hidden="1"/>
    </xf>
    <xf numFmtId="3" fontId="34" fillId="0" borderId="60" xfId="0" applyNumberFormat="1" applyFont="1" applyFill="1" applyBorder="1" applyAlignment="1" applyProtection="1">
      <alignment horizontal="right"/>
      <protection hidden="1"/>
    </xf>
    <xf numFmtId="165" fontId="30" fillId="24" borderId="54" xfId="0" applyNumberFormat="1" applyFont="1" applyFill="1" applyBorder="1" applyAlignment="1" applyProtection="1">
      <alignment horizontal="right"/>
      <protection hidden="1"/>
    </xf>
    <xf numFmtId="3" fontId="31" fillId="10" borderId="60" xfId="0" applyNumberFormat="1" applyFont="1" applyFill="1" applyBorder="1" applyAlignment="1" applyProtection="1">
      <alignment horizontal="right" vertical="center"/>
      <protection hidden="1"/>
    </xf>
    <xf numFmtId="3" fontId="30" fillId="0" borderId="58" xfId="0" applyNumberFormat="1" applyFont="1" applyFill="1" applyBorder="1" applyAlignment="1" applyProtection="1">
      <alignment horizontal="right" vertical="center"/>
      <protection hidden="1"/>
    </xf>
    <xf numFmtId="3" fontId="30" fillId="0" borderId="12" xfId="0" applyNumberFormat="1" applyFont="1" applyFill="1" applyBorder="1" applyAlignment="1" applyProtection="1">
      <alignment horizontal="right" vertical="center"/>
      <protection hidden="1"/>
    </xf>
    <xf numFmtId="3" fontId="30" fillId="0" borderId="6" xfId="0" applyNumberFormat="1" applyFont="1" applyFill="1" applyBorder="1" applyAlignment="1" applyProtection="1">
      <alignment horizontal="right" vertical="center"/>
      <protection hidden="1"/>
    </xf>
    <xf numFmtId="3" fontId="30" fillId="0" borderId="12" xfId="0" applyNumberFormat="1" applyFont="1" applyBorder="1" applyAlignment="1" applyProtection="1">
      <alignment horizontal="right"/>
      <protection hidden="1"/>
    </xf>
    <xf numFmtId="3" fontId="71" fillId="44" borderId="101" xfId="2" applyNumberFormat="1" applyFont="1" applyFill="1" applyBorder="1" applyAlignment="1">
      <alignment horizontal="center" vertical="center" wrapText="1"/>
    </xf>
    <xf numFmtId="164" fontId="71" fillId="44" borderId="101" xfId="2" applyNumberFormat="1" applyFont="1" applyFill="1" applyBorder="1" applyAlignment="1">
      <alignment horizontal="center" vertical="center" wrapText="1"/>
    </xf>
    <xf numFmtId="3" fontId="71" fillId="44" borderId="101" xfId="3" applyNumberFormat="1" applyFont="1" applyFill="1" applyBorder="1" applyAlignment="1">
      <alignment horizontal="center" vertical="center" wrapText="1"/>
    </xf>
    <xf numFmtId="3" fontId="71" fillId="45" borderId="101" xfId="3" applyNumberFormat="1" applyFont="1" applyFill="1" applyBorder="1" applyAlignment="1">
      <alignment horizontal="center" vertical="center" wrapText="1"/>
    </xf>
    <xf numFmtId="3" fontId="71" fillId="45" borderId="101" xfId="2" applyNumberFormat="1" applyFont="1" applyFill="1" applyBorder="1" applyAlignment="1">
      <alignment horizontal="center" vertical="center" wrapText="1"/>
    </xf>
    <xf numFmtId="3" fontId="71" fillId="46" borderId="101" xfId="2" applyNumberFormat="1" applyFont="1" applyFill="1" applyBorder="1" applyAlignment="1">
      <alignment horizontal="center" vertical="center" wrapText="1"/>
    </xf>
    <xf numFmtId="3" fontId="71" fillId="47" borderId="101" xfId="2" applyNumberFormat="1" applyFont="1" applyFill="1" applyBorder="1" applyAlignment="1">
      <alignment horizontal="center" vertical="center" wrapText="1"/>
    </xf>
    <xf numFmtId="3" fontId="71" fillId="24" borderId="101" xfId="2" applyNumberFormat="1" applyFont="1" applyFill="1" applyBorder="1" applyAlignment="1">
      <alignment horizontal="right"/>
    </xf>
    <xf numFmtId="3" fontId="71" fillId="24" borderId="101" xfId="2" applyNumberFormat="1" applyFont="1" applyFill="1" applyBorder="1"/>
    <xf numFmtId="3" fontId="77" fillId="0" borderId="101" xfId="2" applyNumberFormat="1" applyFont="1" applyBorder="1" applyAlignment="1">
      <alignment horizontal="right"/>
    </xf>
    <xf numFmtId="166" fontId="50" fillId="24" borderId="0" xfId="6" applyNumberFormat="1" applyFont="1" applyFill="1" applyBorder="1" applyAlignment="1">
      <alignment horizontal="left" wrapText="1"/>
    </xf>
    <xf numFmtId="0" fontId="39" fillId="0" borderId="0" xfId="6" applyFont="1" applyAlignment="1">
      <alignment horizontal="right"/>
    </xf>
    <xf numFmtId="0" fontId="82" fillId="0" borderId="0" xfId="6" applyFont="1"/>
    <xf numFmtId="0" fontId="82" fillId="21" borderId="114" xfId="6" applyFont="1" applyFill="1" applyBorder="1" applyAlignment="1">
      <alignment horizontal="center" vertical="center" wrapText="1"/>
    </xf>
    <xf numFmtId="0" fontId="82" fillId="21" borderId="120" xfId="6" applyFont="1" applyFill="1" applyBorder="1" applyAlignment="1">
      <alignment horizontal="center" vertical="center" wrapText="1"/>
    </xf>
    <xf numFmtId="0" fontId="82" fillId="48" borderId="114" xfId="6" applyFont="1" applyFill="1" applyBorder="1" applyAlignment="1">
      <alignment horizontal="center" vertical="center" wrapText="1"/>
    </xf>
    <xf numFmtId="0" fontId="82" fillId="0" borderId="102" xfId="6" applyFont="1" applyFill="1" applyBorder="1" applyAlignment="1">
      <alignment horizontal="center"/>
    </xf>
    <xf numFmtId="0" fontId="82" fillId="0" borderId="166" xfId="6" applyFont="1" applyFill="1" applyBorder="1" applyAlignment="1">
      <alignment horizontal="center"/>
    </xf>
    <xf numFmtId="0" fontId="82" fillId="0" borderId="101" xfId="6" applyFont="1" applyFill="1" applyBorder="1" applyAlignment="1">
      <alignment horizontal="center"/>
    </xf>
    <xf numFmtId="0" fontId="82" fillId="24" borderId="166" xfId="6" applyFont="1" applyFill="1" applyBorder="1" applyAlignment="1">
      <alignment horizontal="center"/>
    </xf>
    <xf numFmtId="0" fontId="82" fillId="24" borderId="101" xfId="6" applyFont="1" applyFill="1" applyBorder="1" applyAlignment="1">
      <alignment horizontal="center"/>
    </xf>
    <xf numFmtId="0" fontId="82" fillId="0" borderId="104" xfId="6" applyFont="1" applyBorder="1" applyAlignment="1">
      <alignment horizontal="center"/>
    </xf>
    <xf numFmtId="0" fontId="82" fillId="0" borderId="101" xfId="6" applyFont="1" applyBorder="1" applyAlignment="1">
      <alignment horizontal="center"/>
    </xf>
    <xf numFmtId="0" fontId="82" fillId="0" borderId="102" xfId="6" applyFont="1" applyBorder="1" applyAlignment="1">
      <alignment horizontal="center"/>
    </xf>
    <xf numFmtId="0" fontId="82" fillId="0" borderId="166" xfId="6" applyFont="1" applyBorder="1" applyAlignment="1">
      <alignment horizontal="center"/>
    </xf>
    <xf numFmtId="0" fontId="82" fillId="0" borderId="125" xfId="6" applyFont="1" applyBorder="1" applyAlignment="1">
      <alignment horizontal="center"/>
    </xf>
    <xf numFmtId="0" fontId="30" fillId="0" borderId="102" xfId="6" applyFont="1" applyBorder="1" applyAlignment="1">
      <alignment horizontal="center" vertical="center"/>
    </xf>
    <xf numFmtId="0" fontId="39" fillId="0" borderId="166" xfId="6" applyFont="1" applyBorder="1" applyAlignment="1">
      <alignment wrapText="1"/>
    </xf>
    <xf numFmtId="9" fontId="39" fillId="0" borderId="101" xfId="6" applyNumberFormat="1" applyFont="1" applyBorder="1"/>
    <xf numFmtId="9" fontId="39" fillId="0" borderId="102" xfId="6" applyNumberFormat="1" applyFont="1" applyBorder="1"/>
    <xf numFmtId="3" fontId="39" fillId="24" borderId="166" xfId="6" applyNumberFormat="1" applyFont="1" applyFill="1" applyBorder="1"/>
    <xf numFmtId="3" fontId="39" fillId="0" borderId="104" xfId="6" applyNumberFormat="1" applyFont="1" applyBorder="1"/>
    <xf numFmtId="3" fontId="39" fillId="0" borderId="102" xfId="6" applyNumberFormat="1" applyFont="1" applyBorder="1" applyAlignment="1"/>
    <xf numFmtId="3" fontId="39" fillId="0" borderId="166" xfId="6" applyNumberFormat="1" applyFont="1" applyBorder="1"/>
    <xf numFmtId="0" fontId="39" fillId="0" borderId="102" xfId="6" applyFont="1" applyBorder="1" applyAlignment="1">
      <alignment horizontal="center" vertical="center"/>
    </xf>
    <xf numFmtId="3" fontId="39" fillId="0" borderId="101" xfId="6" applyNumberFormat="1" applyFont="1" applyBorder="1"/>
    <xf numFmtId="0" fontId="39" fillId="24" borderId="101" xfId="6" applyNumberFormat="1" applyFont="1" applyFill="1" applyBorder="1" applyAlignment="1">
      <alignment horizontal="right"/>
    </xf>
    <xf numFmtId="3" fontId="39" fillId="0" borderId="102" xfId="6" applyNumberFormat="1" applyFont="1" applyFill="1" applyBorder="1" applyAlignment="1"/>
    <xf numFmtId="3" fontId="39" fillId="0" borderId="125" xfId="6" applyNumberFormat="1" applyFont="1" applyFill="1" applyBorder="1" applyAlignment="1"/>
    <xf numFmtId="167" fontId="39" fillId="0" borderId="101" xfId="6" applyNumberFormat="1" applyFont="1" applyBorder="1"/>
    <xf numFmtId="167" fontId="39" fillId="0" borderId="102" xfId="6" applyNumberFormat="1" applyFont="1" applyBorder="1"/>
    <xf numFmtId="0" fontId="39" fillId="24" borderId="102" xfId="6" applyFont="1" applyFill="1" applyBorder="1" applyAlignment="1">
      <alignment horizontal="center" vertical="center"/>
    </xf>
    <xf numFmtId="0" fontId="39" fillId="23" borderId="166" xfId="6" applyFont="1" applyFill="1" applyBorder="1" applyAlignment="1">
      <alignment wrapText="1"/>
    </xf>
    <xf numFmtId="0" fontId="39" fillId="23" borderId="101" xfId="6" applyFont="1" applyFill="1" applyBorder="1" applyAlignment="1">
      <alignment wrapText="1"/>
    </xf>
    <xf numFmtId="0" fontId="39" fillId="23" borderId="101" xfId="6" applyFont="1" applyFill="1" applyBorder="1"/>
    <xf numFmtId="0" fontId="39" fillId="23" borderId="102" xfId="6" applyFont="1" applyFill="1" applyBorder="1"/>
    <xf numFmtId="3" fontId="32" fillId="23" borderId="166" xfId="6" applyNumberFormat="1" applyFont="1" applyFill="1" applyBorder="1"/>
    <xf numFmtId="3" fontId="39" fillId="23" borderId="101" xfId="6" applyNumberFormat="1" applyFont="1" applyFill="1" applyBorder="1" applyAlignment="1"/>
    <xf numFmtId="3" fontId="39" fillId="23" borderId="125" xfId="6" applyNumberFormat="1" applyFont="1" applyFill="1" applyBorder="1" applyAlignment="1"/>
    <xf numFmtId="3" fontId="39" fillId="23" borderId="104" xfId="6" applyNumberFormat="1" applyFont="1" applyFill="1" applyBorder="1"/>
    <xf numFmtId="3" fontId="39" fillId="23" borderId="102" xfId="6" applyNumberFormat="1" applyFont="1" applyFill="1" applyBorder="1" applyAlignment="1"/>
    <xf numFmtId="3" fontId="39" fillId="23" borderId="166" xfId="6" applyNumberFormat="1" applyFont="1" applyFill="1" applyBorder="1"/>
    <xf numFmtId="0" fontId="39" fillId="24" borderId="0" xfId="6" applyFont="1" applyFill="1"/>
    <xf numFmtId="0" fontId="39" fillId="0" borderId="170" xfId="6" applyFont="1" applyBorder="1" applyAlignment="1">
      <alignment wrapText="1"/>
    </xf>
    <xf numFmtId="0" fontId="39" fillId="0" borderId="171" xfId="6" applyFont="1" applyBorder="1" applyAlignment="1">
      <alignment wrapText="1"/>
    </xf>
    <xf numFmtId="0" fontId="39" fillId="0" borderId="171" xfId="6" applyFont="1" applyBorder="1"/>
    <xf numFmtId="0" fontId="39" fillId="0" borderId="172" xfId="6" applyFont="1" applyBorder="1"/>
    <xf numFmtId="0" fontId="39" fillId="24" borderId="170" xfId="6" applyFont="1" applyFill="1" applyBorder="1"/>
    <xf numFmtId="3" fontId="39" fillId="24" borderId="171" xfId="6" applyNumberFormat="1" applyFont="1" applyFill="1" applyBorder="1" applyAlignment="1"/>
    <xf numFmtId="0" fontId="39" fillId="0" borderId="174" xfId="6" applyFont="1" applyBorder="1"/>
    <xf numFmtId="3" fontId="39" fillId="0" borderId="171" xfId="6" applyNumberFormat="1" applyFont="1" applyBorder="1" applyAlignment="1"/>
    <xf numFmtId="3" fontId="39" fillId="0" borderId="172" xfId="6" applyNumberFormat="1" applyFont="1" applyBorder="1" applyAlignment="1"/>
    <xf numFmtId="0" fontId="39" fillId="0" borderId="170" xfId="6" applyFont="1" applyBorder="1"/>
    <xf numFmtId="3" fontId="39" fillId="0" borderId="173" xfId="6" applyNumberFormat="1" applyFont="1" applyBorder="1" applyAlignment="1"/>
    <xf numFmtId="3" fontId="39" fillId="24" borderId="0" xfId="6" applyNumberFormat="1" applyFont="1" applyFill="1"/>
    <xf numFmtId="3" fontId="39" fillId="0" borderId="0" xfId="6" applyNumberFormat="1" applyFont="1" applyAlignment="1">
      <alignment horizontal="center"/>
    </xf>
    <xf numFmtId="0" fontId="47" fillId="0" borderId="0" xfId="2"/>
    <xf numFmtId="3" fontId="35" fillId="13" borderId="56" xfId="0" applyNumberFormat="1" applyFont="1" applyFill="1" applyBorder="1" applyAlignment="1" applyProtection="1"/>
    <xf numFmtId="49" fontId="35" fillId="13" borderId="53" xfId="0" applyNumberFormat="1" applyFont="1" applyFill="1" applyBorder="1" applyAlignment="1">
      <alignment horizontal="center"/>
    </xf>
    <xf numFmtId="49" fontId="36" fillId="36" borderId="9" xfId="0" applyNumberFormat="1" applyFont="1" applyFill="1" applyBorder="1" applyAlignment="1">
      <alignment horizontal="center"/>
    </xf>
    <xf numFmtId="49" fontId="30" fillId="24" borderId="88" xfId="0" applyNumberFormat="1" applyFont="1" applyFill="1" applyBorder="1" applyAlignment="1" applyProtection="1">
      <alignment horizontal="left" wrapText="1"/>
      <protection hidden="1"/>
    </xf>
    <xf numFmtId="49" fontId="71" fillId="0" borderId="101" xfId="3" applyNumberFormat="1" applyFont="1" applyBorder="1" applyAlignment="1">
      <alignment horizontal="center" vertical="center" wrapText="1"/>
    </xf>
    <xf numFmtId="3" fontId="36" fillId="15" borderId="176" xfId="0" applyNumberFormat="1" applyFont="1" applyFill="1" applyBorder="1" applyAlignment="1" applyProtection="1">
      <protection locked="0"/>
    </xf>
    <xf numFmtId="3" fontId="36" fillId="24" borderId="148" xfId="7" applyNumberFormat="1" applyFont="1" applyFill="1" applyBorder="1" applyAlignment="1" applyProtection="1">
      <alignment horizontal="right" vertical="center"/>
      <protection locked="0"/>
    </xf>
    <xf numFmtId="49" fontId="36" fillId="2" borderId="177" xfId="0" applyNumberFormat="1" applyFont="1" applyFill="1" applyBorder="1" applyAlignment="1">
      <alignment horizontal="left"/>
    </xf>
    <xf numFmtId="3" fontId="51" fillId="0" borderId="148" xfId="7" applyNumberFormat="1" applyFont="1" applyFill="1" applyBorder="1" applyAlignment="1" applyProtection="1">
      <alignment horizontal="right" vertical="center"/>
      <protection locked="0"/>
    </xf>
    <xf numFmtId="3" fontId="11" fillId="2" borderId="177" xfId="0" applyNumberFormat="1" applyFont="1" applyFill="1" applyBorder="1" applyAlignment="1" applyProtection="1">
      <alignment horizontal="right"/>
      <protection hidden="1"/>
    </xf>
    <xf numFmtId="168" fontId="11" fillId="2" borderId="177" xfId="0" applyNumberFormat="1" applyFont="1" applyFill="1" applyBorder="1" applyAlignment="1" applyProtection="1">
      <alignment horizontal="right"/>
      <protection hidden="1"/>
    </xf>
    <xf numFmtId="3" fontId="51" fillId="0" borderId="148" xfId="7" applyNumberFormat="1" applyFont="1" applyFill="1" applyBorder="1" applyAlignment="1" applyProtection="1">
      <alignment vertical="center"/>
      <protection locked="0"/>
    </xf>
    <xf numFmtId="49" fontId="36" fillId="2" borderId="179" xfId="0" applyNumberFormat="1" applyFont="1" applyFill="1" applyBorder="1" applyAlignment="1">
      <alignment wrapText="1"/>
    </xf>
    <xf numFmtId="49" fontId="36" fillId="2" borderId="0" xfId="0" applyNumberFormat="1" applyFont="1" applyFill="1" applyBorder="1" applyAlignment="1">
      <alignment horizontal="left" wrapText="1" indent="1"/>
    </xf>
    <xf numFmtId="3" fontId="36" fillId="15" borderId="177" xfId="0" applyNumberFormat="1" applyFont="1" applyFill="1" applyBorder="1" applyAlignment="1" applyProtection="1">
      <alignment horizontal="right"/>
      <protection locked="0"/>
    </xf>
    <xf numFmtId="49" fontId="36" fillId="2" borderId="177" xfId="0" applyNumberFormat="1" applyFont="1" applyFill="1" applyBorder="1" applyAlignment="1" applyProtection="1">
      <alignment horizontal="left"/>
      <protection locked="0"/>
    </xf>
    <xf numFmtId="0" fontId="38" fillId="2" borderId="9" xfId="0" applyFont="1" applyFill="1" applyBorder="1" applyAlignment="1">
      <alignment horizontal="left" indent="1"/>
    </xf>
    <xf numFmtId="49" fontId="36" fillId="3" borderId="177" xfId="0" applyNumberFormat="1" applyFont="1" applyFill="1" applyBorder="1" applyAlignment="1">
      <alignment horizontal="left"/>
    </xf>
    <xf numFmtId="0" fontId="36" fillId="3" borderId="9" xfId="0" applyFont="1" applyFill="1" applyBorder="1" applyAlignment="1">
      <alignment horizontal="left" indent="1"/>
    </xf>
    <xf numFmtId="49" fontId="36" fillId="3" borderId="0" xfId="0" applyNumberFormat="1" applyFont="1" applyFill="1" applyBorder="1" applyAlignment="1">
      <alignment horizontal="center"/>
    </xf>
    <xf numFmtId="0" fontId="34" fillId="3" borderId="0" xfId="0" applyFont="1" applyFill="1" applyBorder="1" applyProtection="1">
      <protection locked="0"/>
    </xf>
    <xf numFmtId="0" fontId="34" fillId="3" borderId="0" xfId="0" applyFont="1" applyFill="1" applyBorder="1"/>
    <xf numFmtId="49" fontId="36" fillId="3" borderId="177" xfId="0" applyNumberFormat="1" applyFont="1" applyFill="1" applyBorder="1" applyAlignment="1" applyProtection="1">
      <alignment horizontal="left"/>
      <protection locked="0"/>
    </xf>
    <xf numFmtId="49" fontId="35" fillId="13" borderId="177" xfId="0" applyNumberFormat="1" applyFont="1" applyFill="1" applyBorder="1" applyAlignment="1" applyProtection="1">
      <alignment horizontal="left"/>
      <protection locked="0"/>
    </xf>
    <xf numFmtId="3" fontId="35" fillId="13" borderId="0" xfId="0" applyNumberFormat="1" applyFont="1" applyFill="1" applyBorder="1" applyAlignment="1" applyProtection="1"/>
    <xf numFmtId="169" fontId="35" fillId="13" borderId="0" xfId="0" applyNumberFormat="1" applyFont="1" applyFill="1" applyBorder="1" applyAlignment="1" applyProtection="1"/>
    <xf numFmtId="49" fontId="35" fillId="13" borderId="0" xfId="0" applyNumberFormat="1" applyFont="1" applyFill="1" applyBorder="1" applyAlignment="1" applyProtection="1">
      <alignment horizontal="left"/>
      <protection locked="0"/>
    </xf>
    <xf numFmtId="0" fontId="35" fillId="13" borderId="0" xfId="0" applyFont="1" applyFill="1" applyBorder="1" applyAlignment="1">
      <alignment horizontal="left"/>
    </xf>
    <xf numFmtId="49" fontId="35" fillId="13" borderId="0" xfId="0" applyNumberFormat="1" applyFont="1" applyFill="1" applyBorder="1" applyAlignment="1">
      <alignment horizontal="center"/>
    </xf>
    <xf numFmtId="3" fontId="35" fillId="13" borderId="54" xfId="0" applyNumberFormat="1" applyFont="1" applyFill="1" applyBorder="1" applyAlignment="1" applyProtection="1"/>
    <xf numFmtId="3" fontId="35" fillId="13" borderId="148" xfId="0" applyNumberFormat="1" applyFont="1" applyFill="1" applyBorder="1" applyAlignment="1" applyProtection="1"/>
    <xf numFmtId="49" fontId="30" fillId="49" borderId="177" xfId="0" applyNumberFormat="1" applyFont="1" applyFill="1" applyBorder="1" applyAlignment="1">
      <alignment horizontal="left"/>
    </xf>
    <xf numFmtId="0" fontId="36" fillId="49" borderId="16" xfId="0" applyFont="1" applyFill="1" applyBorder="1" applyAlignment="1">
      <alignment horizontal="left"/>
    </xf>
    <xf numFmtId="0" fontId="30" fillId="49" borderId="0" xfId="0" applyFont="1" applyFill="1" applyBorder="1" applyProtection="1">
      <protection locked="0"/>
    </xf>
    <xf numFmtId="0" fontId="30" fillId="49" borderId="0" xfId="0" applyFont="1" applyFill="1" applyBorder="1"/>
    <xf numFmtId="3" fontId="11" fillId="50" borderId="177" xfId="0" applyNumberFormat="1" applyFont="1" applyFill="1" applyBorder="1" applyAlignment="1" applyProtection="1">
      <alignment horizontal="right"/>
      <protection hidden="1"/>
    </xf>
    <xf numFmtId="168" fontId="11" fillId="50" borderId="177" xfId="0" applyNumberFormat="1" applyFont="1" applyFill="1" applyBorder="1" applyAlignment="1" applyProtection="1">
      <alignment horizontal="right"/>
      <protection hidden="1"/>
    </xf>
    <xf numFmtId="0" fontId="43" fillId="0" borderId="0" xfId="0" applyFont="1" applyAlignment="1" applyProtection="1">
      <alignment horizontal="center"/>
      <protection locked="0"/>
    </xf>
    <xf numFmtId="3" fontId="9" fillId="15" borderId="7" xfId="0" applyNumberFormat="1" applyFont="1" applyFill="1" applyBorder="1" applyAlignment="1" applyProtection="1">
      <alignment horizontal="center" vertical="center"/>
      <protection hidden="1"/>
    </xf>
    <xf numFmtId="168" fontId="7" fillId="24" borderId="7" xfId="0" applyNumberFormat="1" applyFont="1" applyFill="1" applyBorder="1" applyAlignment="1" applyProtection="1">
      <alignment horizontal="right" vertical="center"/>
      <protection hidden="1"/>
    </xf>
    <xf numFmtId="168" fontId="7" fillId="0" borderId="7" xfId="0" applyNumberFormat="1" applyFont="1" applyFill="1" applyBorder="1" applyAlignment="1" applyProtection="1">
      <alignment horizontal="right" vertical="center"/>
      <protection hidden="1"/>
    </xf>
    <xf numFmtId="168" fontId="7" fillId="24" borderId="7" xfId="0" applyNumberFormat="1" applyFont="1" applyFill="1" applyBorder="1" applyAlignment="1" applyProtection="1">
      <alignment horizontal="right"/>
      <protection hidden="1"/>
    </xf>
    <xf numFmtId="168" fontId="7" fillId="0" borderId="7" xfId="0" applyNumberFormat="1" applyFont="1" applyFill="1" applyBorder="1" applyAlignment="1" applyProtection="1">
      <alignment horizontal="right"/>
      <protection hidden="1"/>
    </xf>
    <xf numFmtId="168" fontId="7" fillId="15" borderId="7" xfId="0" applyNumberFormat="1" applyFont="1" applyFill="1" applyBorder="1" applyAlignment="1" applyProtection="1">
      <alignment horizontal="right"/>
      <protection hidden="1"/>
    </xf>
    <xf numFmtId="168" fontId="45" fillId="15" borderId="7" xfId="0" applyNumberFormat="1" applyFont="1" applyFill="1" applyBorder="1" applyAlignment="1" applyProtection="1">
      <alignment horizontal="right"/>
      <protection hidden="1"/>
    </xf>
    <xf numFmtId="168" fontId="7" fillId="24" borderId="13" xfId="0" applyNumberFormat="1" applyFont="1" applyFill="1" applyBorder="1" applyAlignment="1" applyProtection="1">
      <alignment horizontal="right"/>
      <protection hidden="1"/>
    </xf>
    <xf numFmtId="168" fontId="7" fillId="24" borderId="38" xfId="0" applyNumberFormat="1" applyFont="1" applyFill="1" applyBorder="1" applyAlignment="1" applyProtection="1">
      <alignment horizontal="center"/>
      <protection hidden="1"/>
    </xf>
    <xf numFmtId="168" fontId="7" fillId="0" borderId="9" xfId="0" applyNumberFormat="1" applyFont="1" applyFill="1" applyBorder="1" applyAlignment="1" applyProtection="1">
      <alignment horizontal="center"/>
      <protection hidden="1"/>
    </xf>
    <xf numFmtId="168" fontId="7" fillId="2" borderId="7" xfId="0" applyNumberFormat="1" applyFont="1" applyFill="1" applyBorder="1" applyAlignment="1" applyProtection="1">
      <alignment horizontal="right"/>
      <protection hidden="1"/>
    </xf>
    <xf numFmtId="168" fontId="7" fillId="15" borderId="7" xfId="0" applyNumberFormat="1" applyFont="1" applyFill="1" applyBorder="1" applyAlignment="1" applyProtection="1">
      <alignment horizontal="right" vertical="center"/>
      <protection hidden="1"/>
    </xf>
    <xf numFmtId="168" fontId="7" fillId="2" borderId="7" xfId="0" applyNumberFormat="1" applyFont="1" applyFill="1" applyBorder="1" applyAlignment="1" applyProtection="1">
      <alignment horizontal="right" vertical="center"/>
      <protection hidden="1"/>
    </xf>
    <xf numFmtId="168" fontId="45" fillId="2" borderId="7" xfId="0" applyNumberFormat="1" applyFont="1" applyFill="1" applyBorder="1" applyAlignment="1" applyProtection="1">
      <alignment horizontal="right"/>
      <protection hidden="1"/>
    </xf>
    <xf numFmtId="168" fontId="7" fillId="0" borderId="13" xfId="0" applyNumberFormat="1" applyFont="1" applyBorder="1" applyAlignment="1" applyProtection="1">
      <alignment horizontal="right"/>
      <protection hidden="1"/>
    </xf>
    <xf numFmtId="168" fontId="7" fillId="0" borderId="7" xfId="0" applyNumberFormat="1" applyFont="1" applyBorder="1" applyAlignment="1" applyProtection="1">
      <alignment horizontal="right"/>
      <protection hidden="1"/>
    </xf>
    <xf numFmtId="168" fontId="7" fillId="50" borderId="7" xfId="0" applyNumberFormat="1" applyFont="1" applyFill="1" applyBorder="1" applyAlignment="1" applyProtection="1">
      <alignment horizontal="right"/>
      <protection hidden="1"/>
    </xf>
    <xf numFmtId="168" fontId="7" fillId="24" borderId="9" xfId="0" applyNumberFormat="1" applyFont="1" applyFill="1" applyBorder="1" applyAlignment="1" applyProtection="1">
      <protection hidden="1"/>
    </xf>
    <xf numFmtId="168" fontId="7" fillId="0" borderId="9" xfId="0" applyNumberFormat="1" applyFont="1" applyBorder="1" applyAlignment="1" applyProtection="1">
      <protection hidden="1"/>
    </xf>
    <xf numFmtId="168" fontId="7" fillId="24" borderId="7" xfId="0" applyNumberFormat="1" applyFont="1" applyFill="1" applyBorder="1" applyAlignment="1" applyProtection="1">
      <alignment horizontal="center"/>
      <protection hidden="1"/>
    </xf>
    <xf numFmtId="168" fontId="7" fillId="0" borderId="7" xfId="0" applyNumberFormat="1" applyFont="1" applyBorder="1" applyAlignment="1" applyProtection="1">
      <alignment horizontal="center"/>
      <protection hidden="1"/>
    </xf>
    <xf numFmtId="168" fontId="45" fillId="24" borderId="38" xfId="0" applyNumberFormat="1" applyFont="1" applyFill="1" applyBorder="1" applyAlignment="1" applyProtection="1">
      <protection hidden="1"/>
    </xf>
    <xf numFmtId="168" fontId="86" fillId="0" borderId="9" xfId="0" applyNumberFormat="1" applyFont="1" applyBorder="1" applyAlignment="1" applyProtection="1">
      <protection hidden="1"/>
    </xf>
    <xf numFmtId="3" fontId="7" fillId="2" borderId="19" xfId="0" applyNumberFormat="1" applyFont="1" applyFill="1" applyBorder="1" applyAlignment="1" applyProtection="1">
      <alignment vertical="center"/>
      <protection hidden="1"/>
    </xf>
    <xf numFmtId="3" fontId="7" fillId="2" borderId="6" xfId="0" applyNumberFormat="1" applyFont="1" applyFill="1" applyBorder="1" applyProtection="1">
      <protection hidden="1"/>
    </xf>
    <xf numFmtId="49" fontId="7" fillId="0" borderId="4" xfId="0" applyNumberFormat="1" applyFont="1" applyFill="1" applyBorder="1" applyAlignment="1" applyProtection="1">
      <alignment horizontal="center" vertical="center" wrapText="1"/>
      <protection hidden="1"/>
    </xf>
    <xf numFmtId="3" fontId="7" fillId="2" borderId="15" xfId="0" applyNumberFormat="1" applyFont="1" applyFill="1" applyBorder="1" applyAlignment="1" applyProtection="1">
      <alignment horizontal="center" vertical="center"/>
      <protection hidden="1"/>
    </xf>
    <xf numFmtId="3" fontId="7" fillId="2" borderId="4" xfId="0" applyNumberFormat="1" applyFont="1" applyFill="1" applyBorder="1" applyAlignment="1" applyProtection="1">
      <alignment horizontal="center" vertical="center"/>
      <protection hidden="1"/>
    </xf>
    <xf numFmtId="0" fontId="7" fillId="0" borderId="15" xfId="0" applyFont="1" applyFill="1" applyBorder="1" applyAlignment="1" applyProtection="1">
      <alignment horizontal="center" vertical="center" wrapText="1"/>
      <protection hidden="1"/>
    </xf>
    <xf numFmtId="1" fontId="7" fillId="0" borderId="15" xfId="0" applyNumberFormat="1" applyFont="1" applyFill="1" applyBorder="1" applyAlignment="1" applyProtection="1">
      <alignment horizontal="center" vertical="center" wrapText="1"/>
      <protection hidden="1"/>
    </xf>
    <xf numFmtId="1" fontId="7" fillId="24" borderId="15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1" fontId="7" fillId="2" borderId="5" xfId="0" applyNumberFormat="1" applyFont="1" applyFill="1" applyBorder="1" applyAlignment="1" applyProtection="1">
      <alignment vertical="center" wrapText="1"/>
      <protection hidden="1"/>
    </xf>
    <xf numFmtId="1" fontId="7" fillId="2" borderId="37" xfId="0" applyNumberFormat="1" applyFont="1" applyFill="1" applyBorder="1" applyAlignment="1" applyProtection="1">
      <alignment vertical="center" wrapText="1"/>
      <protection hidden="1"/>
    </xf>
    <xf numFmtId="49" fontId="7" fillId="0" borderId="7" xfId="0" applyNumberFormat="1" applyFont="1" applyFill="1" applyBorder="1" applyAlignment="1" applyProtection="1">
      <alignment horizontal="center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49" fontId="7" fillId="0" borderId="38" xfId="0" applyNumberFormat="1" applyFont="1" applyBorder="1" applyAlignment="1" applyProtection="1">
      <alignment horizontal="center"/>
      <protection hidden="1"/>
    </xf>
    <xf numFmtId="3" fontId="45" fillId="0" borderId="7" xfId="0" applyNumberFormat="1" applyFont="1" applyBorder="1" applyAlignment="1" applyProtection="1">
      <protection hidden="1"/>
    </xf>
    <xf numFmtId="168" fontId="45" fillId="0" borderId="7" xfId="0" applyNumberFormat="1" applyFont="1" applyBorder="1" applyAlignment="1" applyProtection="1">
      <protection hidden="1"/>
    </xf>
    <xf numFmtId="168" fontId="45" fillId="0" borderId="9" xfId="0" applyNumberFormat="1" applyFont="1" applyBorder="1" applyAlignment="1" applyProtection="1">
      <protection hidden="1"/>
    </xf>
    <xf numFmtId="3" fontId="7" fillId="15" borderId="7" xfId="0" applyNumberFormat="1" applyFont="1" applyFill="1" applyBorder="1" applyAlignment="1" applyProtection="1">
      <alignment horizontal="center" vertical="center"/>
      <protection hidden="1"/>
    </xf>
    <xf numFmtId="0" fontId="7" fillId="15" borderId="0" xfId="0" applyFont="1" applyFill="1" applyBorder="1" applyAlignment="1" applyProtection="1">
      <alignment horizontal="left"/>
      <protection hidden="1"/>
    </xf>
    <xf numFmtId="49" fontId="87" fillId="15" borderId="7" xfId="0" applyNumberFormat="1" applyFont="1" applyFill="1" applyBorder="1" applyAlignment="1" applyProtection="1">
      <alignment horizontal="center"/>
      <protection hidden="1"/>
    </xf>
    <xf numFmtId="3" fontId="7" fillId="15" borderId="7" xfId="0" applyNumberFormat="1" applyFont="1" applyFill="1" applyBorder="1" applyAlignment="1" applyProtection="1">
      <alignment horizontal="right"/>
      <protection hidden="1"/>
    </xf>
    <xf numFmtId="49" fontId="7" fillId="4" borderId="7" xfId="0" applyNumberFormat="1" applyFont="1" applyFill="1" applyBorder="1" applyAlignment="1" applyProtection="1">
      <alignment horizontal="center"/>
      <protection hidden="1"/>
    </xf>
    <xf numFmtId="49" fontId="7" fillId="4" borderId="13" xfId="0" applyNumberFormat="1" applyFont="1" applyFill="1" applyBorder="1" applyAlignment="1" applyProtection="1">
      <alignment horizontal="center"/>
      <protection hidden="1"/>
    </xf>
    <xf numFmtId="49" fontId="7" fillId="0" borderId="7" xfId="0" applyNumberFormat="1" applyFont="1" applyBorder="1" applyAlignment="1" applyProtection="1">
      <alignment horizontal="center"/>
      <protection hidden="1"/>
    </xf>
    <xf numFmtId="3" fontId="7" fillId="0" borderId="7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3" fontId="7" fillId="0" borderId="9" xfId="0" applyNumberFormat="1" applyFont="1" applyFill="1" applyBorder="1" applyAlignment="1" applyProtection="1">
      <alignment horizontal="right" vertical="center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left" vertical="center" wrapText="1"/>
      <protection hidden="1"/>
    </xf>
    <xf numFmtId="49" fontId="7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7" fillId="0" borderId="7" xfId="0" applyNumberFormat="1" applyFont="1" applyFill="1" applyBorder="1" applyAlignment="1" applyProtection="1">
      <alignment horizontal="left"/>
      <protection hidden="1"/>
    </xf>
    <xf numFmtId="0" fontId="7" fillId="0" borderId="9" xfId="0" applyFont="1" applyFill="1" applyBorder="1" applyAlignment="1" applyProtection="1">
      <alignment horizontal="left"/>
      <protection hidden="1"/>
    </xf>
    <xf numFmtId="49" fontId="7" fillId="0" borderId="7" xfId="0" applyNumberFormat="1" applyFont="1" applyFill="1" applyBorder="1" applyAlignment="1" applyProtection="1">
      <alignment horizontal="left" vertical="center"/>
      <protection hidden="1"/>
    </xf>
    <xf numFmtId="49" fontId="7" fillId="0" borderId="4" xfId="0" applyNumberFormat="1" applyFont="1" applyFill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left"/>
      <protection hidden="1"/>
    </xf>
    <xf numFmtId="49" fontId="7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Font="1" applyFill="1" applyBorder="1" applyAlignment="1" applyProtection="1">
      <alignment horizontal="center" vertical="center" wrapText="1"/>
      <protection hidden="1"/>
    </xf>
    <xf numFmtId="49" fontId="7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9" xfId="0" applyFont="1" applyFill="1" applyBorder="1" applyAlignment="1" applyProtection="1">
      <alignment horizontal="center" vertical="center" wrapText="1"/>
      <protection hidden="1"/>
    </xf>
    <xf numFmtId="49" fontId="7" fillId="2" borderId="9" xfId="0" applyNumberFormat="1" applyFont="1" applyFill="1" applyBorder="1" applyAlignment="1" applyProtection="1">
      <alignment horizontal="center" vertical="center" wrapText="1"/>
      <protection hidden="1"/>
    </xf>
    <xf numFmtId="3" fontId="7" fillId="2" borderId="7" xfId="0" applyNumberFormat="1" applyFont="1" applyFill="1" applyBorder="1" applyAlignment="1" applyProtection="1">
      <alignment horizontal="center" vertical="center"/>
      <protection hidden="1"/>
    </xf>
    <xf numFmtId="49" fontId="87" fillId="2" borderId="7" xfId="0" applyNumberFormat="1" applyFont="1" applyFill="1" applyBorder="1" applyAlignment="1" applyProtection="1">
      <alignment horizontal="center"/>
      <protection hidden="1"/>
    </xf>
    <xf numFmtId="49" fontId="7" fillId="0" borderId="13" xfId="0" applyNumberFormat="1" applyFont="1" applyBorder="1" applyAlignment="1" applyProtection="1">
      <alignment horizontal="center"/>
      <protection hidden="1"/>
    </xf>
    <xf numFmtId="0" fontId="7" fillId="0" borderId="21" xfId="0" applyFont="1" applyBorder="1" applyAlignment="1" applyProtection="1">
      <alignment horizontal="center"/>
      <protection hidden="1"/>
    </xf>
    <xf numFmtId="0" fontId="7" fillId="2" borderId="0" xfId="0" applyFont="1" applyFill="1" applyBorder="1" applyAlignment="1" applyProtection="1">
      <alignment horizontal="left" wrapText="1"/>
      <protection hidden="1"/>
    </xf>
    <xf numFmtId="3" fontId="7" fillId="2" borderId="177" xfId="0" applyNumberFormat="1" applyFont="1" applyFill="1" applyBorder="1" applyAlignment="1" applyProtection="1">
      <alignment horizontal="center" vertical="center"/>
      <protection hidden="1"/>
    </xf>
    <xf numFmtId="49" fontId="87" fillId="2" borderId="177" xfId="0" applyNumberFormat="1" applyFont="1" applyFill="1" applyBorder="1" applyAlignment="1" applyProtection="1">
      <alignment horizontal="center"/>
      <protection hidden="1"/>
    </xf>
    <xf numFmtId="49" fontId="7" fillId="0" borderId="0" xfId="0" applyNumberFormat="1" applyFont="1" applyBorder="1" applyAlignment="1" applyProtection="1">
      <alignment horizontal="left" indent="2"/>
      <protection hidden="1"/>
    </xf>
    <xf numFmtId="0" fontId="7" fillId="0" borderId="21" xfId="0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left"/>
      <protection hidden="1"/>
    </xf>
    <xf numFmtId="49" fontId="7" fillId="0" borderId="9" xfId="0" applyNumberFormat="1" applyFont="1" applyBorder="1" applyAlignment="1" applyProtection="1">
      <alignment horizontal="center"/>
      <protection hidden="1"/>
    </xf>
    <xf numFmtId="49" fontId="7" fillId="2" borderId="0" xfId="0" applyNumberFormat="1" applyFont="1" applyFill="1" applyBorder="1" applyAlignment="1" applyProtection="1">
      <alignment horizontal="left"/>
      <protection hidden="1"/>
    </xf>
    <xf numFmtId="0" fontId="7" fillId="50" borderId="0" xfId="0" applyFont="1" applyFill="1" applyBorder="1" applyAlignment="1" applyProtection="1">
      <alignment horizontal="left"/>
      <protection hidden="1"/>
    </xf>
    <xf numFmtId="49" fontId="87" fillId="50" borderId="177" xfId="0" applyNumberFormat="1" applyFont="1" applyFill="1" applyBorder="1" applyAlignment="1" applyProtection="1">
      <alignment horizontal="center"/>
      <protection hidden="1"/>
    </xf>
    <xf numFmtId="49" fontId="87" fillId="2" borderId="7" xfId="0" applyNumberFormat="1" applyFont="1" applyFill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wrapText="1"/>
      <protection hidden="1"/>
    </xf>
    <xf numFmtId="0" fontId="7" fillId="2" borderId="0" xfId="0" applyFont="1" applyFill="1" applyBorder="1" applyAlignment="1" applyProtection="1">
      <alignment horizontal="left" vertical="center" wrapText="1"/>
      <protection hidden="1"/>
    </xf>
    <xf numFmtId="49" fontId="30" fillId="2" borderId="177" xfId="0" applyNumberFormat="1" applyFont="1" applyFill="1" applyBorder="1" applyAlignment="1" applyProtection="1">
      <alignment horizontal="left"/>
      <protection locked="0"/>
    </xf>
    <xf numFmtId="3" fontId="36" fillId="0" borderId="148" xfId="7" applyNumberFormat="1" applyFont="1" applyFill="1" applyBorder="1" applyAlignment="1" applyProtection="1">
      <alignment vertical="center"/>
      <protection locked="0"/>
    </xf>
    <xf numFmtId="168" fontId="7" fillId="15" borderId="177" xfId="0" applyNumberFormat="1" applyFont="1" applyFill="1" applyBorder="1" applyAlignment="1" applyProtection="1">
      <alignment horizontal="right"/>
      <protection hidden="1"/>
    </xf>
    <xf numFmtId="49" fontId="7" fillId="15" borderId="0" xfId="0" applyNumberFormat="1" applyFont="1" applyFill="1" applyBorder="1" applyAlignment="1" applyProtection="1">
      <alignment horizontal="left"/>
      <protection hidden="1"/>
    </xf>
    <xf numFmtId="0" fontId="7" fillId="15" borderId="0" xfId="0" quotePrefix="1" applyFont="1" applyFill="1" applyBorder="1" applyAlignment="1" applyProtection="1">
      <alignment horizontal="left"/>
      <protection hidden="1"/>
    </xf>
    <xf numFmtId="3" fontId="7" fillId="0" borderId="177" xfId="0" applyNumberFormat="1" applyFont="1" applyFill="1" applyBorder="1" applyAlignment="1" applyProtection="1">
      <alignment horizontal="center" vertical="center"/>
      <protection hidden="1"/>
    </xf>
    <xf numFmtId="49" fontId="8" fillId="24" borderId="0" xfId="0" applyNumberFormat="1" applyFont="1" applyFill="1" applyBorder="1" applyAlignment="1" applyProtection="1">
      <alignment horizontal="left"/>
      <protection hidden="1"/>
    </xf>
    <xf numFmtId="0" fontId="8" fillId="24" borderId="0" xfId="0" applyFont="1" applyFill="1" applyBorder="1" applyAlignment="1" applyProtection="1">
      <alignment horizontal="left"/>
      <protection hidden="1"/>
    </xf>
    <xf numFmtId="49" fontId="8" fillId="24" borderId="0" xfId="0" applyNumberFormat="1" applyFont="1" applyFill="1" applyBorder="1" applyAlignment="1" applyProtection="1">
      <alignment horizontal="center"/>
      <protection hidden="1"/>
    </xf>
    <xf numFmtId="168" fontId="42" fillId="24" borderId="0" xfId="0" applyNumberFormat="1" applyFont="1" applyFill="1" applyBorder="1" applyAlignment="1" applyProtection="1">
      <alignment horizontal="right"/>
      <protection hidden="1"/>
    </xf>
    <xf numFmtId="168" fontId="8" fillId="24" borderId="0" xfId="0" applyNumberFormat="1" applyFont="1" applyFill="1" applyBorder="1" applyAlignment="1" applyProtection="1">
      <alignment horizontal="right"/>
      <protection hidden="1"/>
    </xf>
    <xf numFmtId="49" fontId="8" fillId="24" borderId="177" xfId="0" applyNumberFormat="1" applyFont="1" applyFill="1" applyBorder="1" applyAlignment="1" applyProtection="1">
      <alignment horizontal="left"/>
      <protection hidden="1"/>
    </xf>
    <xf numFmtId="49" fontId="7" fillId="24" borderId="20" xfId="0" applyNumberFormat="1" applyFont="1" applyFill="1" applyBorder="1" applyAlignment="1" applyProtection="1">
      <alignment horizontal="left"/>
      <protection hidden="1"/>
    </xf>
    <xf numFmtId="1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49" fontId="30" fillId="2" borderId="177" xfId="0" applyNumberFormat="1" applyFont="1" applyFill="1" applyBorder="1" applyAlignment="1">
      <alignment horizontal="left"/>
    </xf>
    <xf numFmtId="3" fontId="51" fillId="0" borderId="0" xfId="7" applyNumberFormat="1" applyFont="1" applyFill="1" applyBorder="1" applyAlignment="1" applyProtection="1">
      <alignment horizontal="right" vertical="center"/>
      <protection locked="0"/>
    </xf>
    <xf numFmtId="2" fontId="31" fillId="2" borderId="0" xfId="0" applyNumberFormat="1" applyFont="1" applyFill="1" applyBorder="1" applyAlignment="1" applyProtection="1">
      <alignment horizontal="center"/>
      <protection locked="0"/>
    </xf>
    <xf numFmtId="49" fontId="30" fillId="2" borderId="52" xfId="0" applyNumberFormat="1" applyFont="1" applyFill="1" applyBorder="1" applyAlignment="1">
      <alignment horizontal="center"/>
    </xf>
    <xf numFmtId="49" fontId="36" fillId="2" borderId="46" xfId="0" applyNumberFormat="1" applyFont="1" applyFill="1" applyBorder="1" applyAlignment="1">
      <alignment horizontal="center"/>
    </xf>
    <xf numFmtId="49" fontId="36" fillId="13" borderId="1" xfId="0" applyNumberFormat="1" applyFont="1" applyFill="1" applyBorder="1" applyAlignment="1" applyProtection="1">
      <alignment horizontal="center"/>
      <protection locked="0"/>
    </xf>
    <xf numFmtId="49" fontId="34" fillId="13" borderId="52" xfId="0" applyNumberFormat="1" applyFont="1" applyFill="1" applyBorder="1" applyAlignment="1">
      <alignment horizontal="center"/>
    </xf>
    <xf numFmtId="49" fontId="35" fillId="13" borderId="55" xfId="0" applyNumberFormat="1" applyFont="1" applyFill="1" applyBorder="1" applyAlignment="1">
      <alignment horizontal="center"/>
    </xf>
    <xf numFmtId="49" fontId="36" fillId="34" borderId="0" xfId="0" applyNumberFormat="1" applyFont="1" applyFill="1" applyBorder="1" applyAlignment="1">
      <alignment horizontal="center"/>
    </xf>
    <xf numFmtId="49" fontId="36" fillId="36" borderId="0" xfId="0" applyNumberFormat="1" applyFont="1" applyFill="1" applyBorder="1" applyAlignment="1">
      <alignment horizontal="center"/>
    </xf>
    <xf numFmtId="49" fontId="36" fillId="49" borderId="1" xfId="0" applyNumberFormat="1" applyFont="1" applyFill="1" applyBorder="1" applyAlignment="1">
      <alignment horizontal="center"/>
    </xf>
    <xf numFmtId="3" fontId="36" fillId="13" borderId="50" xfId="0" applyNumberFormat="1" applyFont="1" applyFill="1" applyBorder="1" applyAlignment="1">
      <alignment horizontal="center"/>
    </xf>
    <xf numFmtId="49" fontId="36" fillId="2" borderId="52" xfId="0" applyNumberFormat="1" applyFont="1" applyFill="1" applyBorder="1" applyAlignment="1">
      <alignment horizontal="center"/>
    </xf>
    <xf numFmtId="49" fontId="30" fillId="13" borderId="1" xfId="0" applyNumberFormat="1" applyFont="1" applyFill="1" applyBorder="1" applyAlignment="1">
      <alignment horizontal="center"/>
    </xf>
    <xf numFmtId="49" fontId="34" fillId="13" borderId="0" xfId="0" applyNumberFormat="1" applyFont="1" applyFill="1" applyBorder="1" applyAlignment="1">
      <alignment horizontal="center"/>
    </xf>
    <xf numFmtId="49" fontId="36" fillId="2" borderId="178" xfId="0" applyNumberFormat="1" applyFont="1" applyFill="1" applyBorder="1" applyAlignment="1">
      <alignment horizontal="center"/>
    </xf>
    <xf numFmtId="49" fontId="31" fillId="17" borderId="59" xfId="0" applyNumberFormat="1" applyFont="1" applyFill="1" applyBorder="1" applyAlignment="1">
      <alignment horizontal="center"/>
    </xf>
    <xf numFmtId="49" fontId="31" fillId="17" borderId="21" xfId="0" applyNumberFormat="1" applyFont="1" applyFill="1" applyBorder="1" applyAlignment="1">
      <alignment horizontal="center"/>
    </xf>
    <xf numFmtId="3" fontId="31" fillId="11" borderId="6" xfId="0" applyNumberFormat="1" applyFont="1" applyFill="1" applyBorder="1" applyAlignment="1" applyProtection="1">
      <alignment horizontal="center" vertical="center" wrapText="1"/>
    </xf>
    <xf numFmtId="3" fontId="32" fillId="2" borderId="60" xfId="0" applyNumberFormat="1" applyFont="1" applyFill="1" applyBorder="1" applyAlignment="1" applyProtection="1">
      <alignment horizontal="center" vertical="center" wrapText="1"/>
      <protection locked="0"/>
    </xf>
    <xf numFmtId="3" fontId="32" fillId="2" borderId="9" xfId="0" applyNumberFormat="1" applyFont="1" applyFill="1" applyBorder="1" applyAlignment="1" applyProtection="1">
      <alignment horizontal="center" vertical="center" wrapText="1"/>
      <protection locked="0"/>
    </xf>
    <xf numFmtId="3" fontId="31" fillId="12" borderId="39" xfId="0" applyNumberFormat="1" applyFont="1" applyFill="1" applyBorder="1" applyAlignment="1" applyProtection="1"/>
    <xf numFmtId="3" fontId="31" fillId="12" borderId="9" xfId="0" applyNumberFormat="1" applyFont="1" applyFill="1" applyBorder="1" applyAlignment="1" applyProtection="1"/>
    <xf numFmtId="3" fontId="31" fillId="12" borderId="14" xfId="0" applyNumberFormat="1" applyFont="1" applyFill="1" applyBorder="1" applyAlignment="1" applyProtection="1"/>
    <xf numFmtId="3" fontId="34" fillId="2" borderId="97" xfId="0" applyNumberFormat="1" applyFont="1" applyFill="1" applyBorder="1" applyAlignment="1" applyProtection="1">
      <alignment horizontal="center"/>
      <protection locked="0"/>
    </xf>
    <xf numFmtId="3" fontId="30" fillId="7" borderId="16" xfId="0" applyNumberFormat="1" applyFont="1" applyFill="1" applyBorder="1" applyAlignment="1" applyProtection="1">
      <alignment vertical="center"/>
    </xf>
    <xf numFmtId="3" fontId="30" fillId="2" borderId="16" xfId="0" applyNumberFormat="1" applyFont="1" applyFill="1" applyBorder="1" applyAlignment="1" applyProtection="1">
      <alignment vertical="center"/>
    </xf>
    <xf numFmtId="3" fontId="30" fillId="7" borderId="16" xfId="0" applyNumberFormat="1" applyFont="1" applyFill="1" applyBorder="1" applyAlignment="1" applyProtection="1"/>
    <xf numFmtId="3" fontId="30" fillId="2" borderId="16" xfId="0" applyNumberFormat="1" applyFont="1" applyFill="1" applyBorder="1" applyAlignment="1" applyProtection="1"/>
    <xf numFmtId="3" fontId="30" fillId="2" borderId="16" xfId="0" applyNumberFormat="1" applyFont="1" applyFill="1" applyBorder="1" applyAlignment="1" applyProtection="1">
      <protection locked="0"/>
    </xf>
    <xf numFmtId="3" fontId="37" fillId="2" borderId="136" xfId="0" applyNumberFormat="1" applyFont="1" applyFill="1" applyBorder="1" applyAlignment="1" applyProtection="1">
      <alignment horizontal="right"/>
      <protection locked="0"/>
    </xf>
    <xf numFmtId="3" fontId="29" fillId="2" borderId="9" xfId="0" applyNumberFormat="1" applyFont="1" applyFill="1" applyBorder="1" applyAlignment="1" applyProtection="1">
      <alignment horizontal="center"/>
      <protection locked="0"/>
    </xf>
    <xf numFmtId="3" fontId="34" fillId="2" borderId="6" xfId="0" applyNumberFormat="1" applyFont="1" applyFill="1" applyBorder="1" applyAlignment="1" applyProtection="1">
      <alignment horizontal="right"/>
      <protection locked="0"/>
    </xf>
    <xf numFmtId="3" fontId="31" fillId="22" borderId="60" xfId="0" applyNumberFormat="1" applyFont="1" applyFill="1" applyBorder="1" applyAlignment="1">
      <alignment horizontal="center" vertical="center" wrapText="1"/>
    </xf>
    <xf numFmtId="3" fontId="31" fillId="11" borderId="12" xfId="0" applyNumberFormat="1" applyFont="1" applyFill="1" applyBorder="1" applyAlignment="1" applyProtection="1"/>
    <xf numFmtId="3" fontId="38" fillId="2" borderId="9" xfId="0" applyNumberFormat="1" applyFont="1" applyFill="1" applyBorder="1" applyAlignment="1" applyProtection="1">
      <alignment horizontal="right"/>
      <protection locked="0"/>
    </xf>
    <xf numFmtId="3" fontId="36" fillId="2" borderId="9" xfId="0" applyNumberFormat="1" applyFont="1" applyFill="1" applyBorder="1" applyAlignment="1" applyProtection="1">
      <alignment horizontal="right"/>
    </xf>
    <xf numFmtId="3" fontId="36" fillId="13" borderId="9" xfId="0" applyNumberFormat="1" applyFont="1" applyFill="1" applyBorder="1" applyAlignment="1" applyProtection="1">
      <alignment horizontal="right"/>
    </xf>
    <xf numFmtId="3" fontId="37" fillId="2" borderId="14" xfId="0" applyNumberFormat="1" applyFont="1" applyFill="1" applyBorder="1" applyAlignment="1" applyProtection="1">
      <alignment horizontal="right"/>
      <protection locked="0"/>
    </xf>
    <xf numFmtId="3" fontId="31" fillId="11" borderId="14" xfId="0" applyNumberFormat="1" applyFont="1" applyFill="1" applyBorder="1" applyAlignment="1" applyProtection="1">
      <alignment horizontal="right"/>
    </xf>
    <xf numFmtId="3" fontId="33" fillId="2" borderId="9" xfId="0" applyNumberFormat="1" applyFont="1" applyFill="1" applyBorder="1" applyAlignment="1" applyProtection="1">
      <alignment horizontal="center"/>
      <protection locked="0"/>
    </xf>
    <xf numFmtId="3" fontId="40" fillId="2" borderId="9" xfId="0" applyNumberFormat="1" applyFont="1" applyFill="1" applyBorder="1" applyAlignment="1" applyProtection="1">
      <protection locked="0"/>
    </xf>
    <xf numFmtId="3" fontId="51" fillId="0" borderId="127" xfId="7" applyNumberFormat="1" applyFont="1" applyFill="1" applyBorder="1" applyAlignment="1" applyProtection="1">
      <alignment vertical="center"/>
      <protection locked="0"/>
    </xf>
    <xf numFmtId="3" fontId="51" fillId="0" borderId="127" xfId="7" applyNumberFormat="1" applyFont="1" applyFill="1" applyBorder="1" applyAlignment="1" applyProtection="1">
      <alignment horizontal="right" vertical="center"/>
      <protection locked="0"/>
    </xf>
    <xf numFmtId="3" fontId="31" fillId="2" borderId="9" xfId="0" applyNumberFormat="1" applyFont="1" applyFill="1" applyBorder="1" applyAlignment="1" applyProtection="1">
      <alignment horizontal="center"/>
      <protection locked="0"/>
    </xf>
    <xf numFmtId="3" fontId="3" fillId="24" borderId="127" xfId="7" applyNumberFormat="1" applyFont="1" applyFill="1" applyBorder="1" applyAlignment="1" applyProtection="1">
      <alignment horizontal="right" vertical="center"/>
      <protection locked="0"/>
    </xf>
    <xf numFmtId="3" fontId="34" fillId="2" borderId="9" xfId="0" applyNumberFormat="1" applyFont="1" applyFill="1" applyBorder="1" applyAlignment="1" applyProtection="1">
      <alignment horizontal="right" vertical="center"/>
      <protection locked="0"/>
    </xf>
    <xf numFmtId="3" fontId="3" fillId="0" borderId="127" xfId="7" applyNumberFormat="1" applyFont="1" applyFill="1" applyBorder="1" applyAlignment="1" applyProtection="1">
      <alignment horizontal="right" vertical="center"/>
      <protection locked="0"/>
    </xf>
    <xf numFmtId="3" fontId="34" fillId="2" borderId="9" xfId="0" applyNumberFormat="1" applyFont="1" applyFill="1" applyBorder="1" applyAlignment="1" applyProtection="1">
      <alignment horizontal="right"/>
      <protection locked="0"/>
    </xf>
    <xf numFmtId="3" fontId="51" fillId="0" borderId="127" xfId="7" applyNumberFormat="1" applyFont="1" applyBorder="1" applyAlignment="1" applyProtection="1">
      <alignment horizontal="right" vertical="center"/>
      <protection locked="0"/>
    </xf>
    <xf numFmtId="3" fontId="51" fillId="0" borderId="127" xfId="0" applyNumberFormat="1" applyFont="1" applyFill="1" applyBorder="1" applyAlignment="1" applyProtection="1">
      <alignment horizontal="right" vertical="center"/>
      <protection locked="0"/>
    </xf>
    <xf numFmtId="3" fontId="4" fillId="0" borderId="157" xfId="7" applyNumberFormat="1" applyFont="1" applyBorder="1" applyAlignment="1" applyProtection="1">
      <alignment horizontal="right" vertical="center"/>
      <protection locked="0"/>
    </xf>
    <xf numFmtId="3" fontId="37" fillId="2" borderId="9" xfId="0" applyNumberFormat="1" applyFont="1" applyFill="1" applyBorder="1" applyAlignment="1" applyProtection="1">
      <alignment horizontal="right"/>
      <protection locked="0"/>
    </xf>
    <xf numFmtId="3" fontId="34" fillId="13" borderId="16" xfId="0" applyNumberFormat="1" applyFont="1" applyFill="1" applyBorder="1" applyAlignment="1" applyProtection="1">
      <alignment horizontal="right"/>
    </xf>
    <xf numFmtId="3" fontId="36" fillId="13" borderId="16" xfId="0" applyNumberFormat="1" applyFont="1" applyFill="1" applyBorder="1" applyAlignment="1" applyProtection="1"/>
    <xf numFmtId="3" fontId="36" fillId="15" borderId="9" xfId="0" applyNumberFormat="1" applyFont="1" applyFill="1" applyBorder="1" applyAlignment="1" applyProtection="1">
      <protection locked="0"/>
    </xf>
    <xf numFmtId="3" fontId="36" fillId="15" borderId="180" xfId="0" applyNumberFormat="1" applyFont="1" applyFill="1" applyBorder="1" applyAlignment="1" applyProtection="1">
      <protection locked="0"/>
    </xf>
    <xf numFmtId="3" fontId="36" fillId="15" borderId="9" xfId="0" applyNumberFormat="1" applyFont="1" applyFill="1" applyBorder="1" applyAlignment="1" applyProtection="1">
      <alignment horizontal="right"/>
      <protection locked="0"/>
    </xf>
    <xf numFmtId="3" fontId="36" fillId="2" borderId="9" xfId="0" applyNumberFormat="1" applyFont="1" applyFill="1" applyBorder="1" applyAlignment="1" applyProtection="1">
      <protection locked="0"/>
    </xf>
    <xf numFmtId="3" fontId="36" fillId="2" borderId="9" xfId="0" applyNumberFormat="1" applyFont="1" applyFill="1" applyBorder="1" applyAlignment="1" applyProtection="1">
      <alignment horizontal="right"/>
      <protection locked="0"/>
    </xf>
    <xf numFmtId="3" fontId="35" fillId="13" borderId="127" xfId="0" applyNumberFormat="1" applyFont="1" applyFill="1" applyBorder="1" applyAlignment="1" applyProtection="1"/>
    <xf numFmtId="3" fontId="36" fillId="24" borderId="181" xfId="7" applyNumberFormat="1" applyFont="1" applyFill="1" applyBorder="1" applyAlignment="1" applyProtection="1">
      <alignment horizontal="right" vertical="center"/>
      <protection locked="0"/>
    </xf>
    <xf numFmtId="3" fontId="36" fillId="35" borderId="181" xfId="7" applyNumberFormat="1" applyFont="1" applyFill="1" applyBorder="1" applyAlignment="1" applyProtection="1">
      <alignment horizontal="right" vertical="center"/>
      <protection locked="0"/>
    </xf>
    <xf numFmtId="3" fontId="36" fillId="35" borderId="9" xfId="7" applyNumberFormat="1" applyFont="1" applyFill="1" applyBorder="1" applyAlignment="1" applyProtection="1">
      <alignment horizontal="right" vertical="center"/>
      <protection locked="0"/>
    </xf>
    <xf numFmtId="3" fontId="36" fillId="0" borderId="127" xfId="7" applyNumberFormat="1" applyFont="1" applyFill="1" applyBorder="1" applyAlignment="1" applyProtection="1">
      <alignment vertical="center"/>
      <protection locked="0"/>
    </xf>
    <xf numFmtId="3" fontId="36" fillId="36" borderId="9" xfId="0" applyNumberFormat="1" applyFont="1" applyFill="1" applyBorder="1" applyAlignment="1">
      <alignment horizontal="right"/>
    </xf>
    <xf numFmtId="3" fontId="30" fillId="13" borderId="16" xfId="0" applyNumberFormat="1" applyFont="1" applyFill="1" applyBorder="1" applyAlignment="1" applyProtection="1"/>
    <xf numFmtId="3" fontId="36" fillId="36" borderId="9" xfId="0" applyNumberFormat="1" applyFont="1" applyFill="1" applyBorder="1" applyAlignment="1" applyProtection="1">
      <alignment horizontal="right"/>
      <protection locked="0"/>
    </xf>
    <xf numFmtId="3" fontId="30" fillId="15" borderId="9" xfId="0" applyNumberFormat="1" applyFont="1" applyFill="1" applyBorder="1" applyAlignment="1" applyProtection="1">
      <protection locked="0"/>
    </xf>
    <xf numFmtId="3" fontId="31" fillId="19" borderId="9" xfId="0" applyNumberFormat="1" applyFont="1" applyFill="1" applyBorder="1" applyAlignment="1" applyProtection="1">
      <protection locked="0"/>
    </xf>
    <xf numFmtId="3" fontId="38" fillId="16" borderId="9" xfId="0" applyNumberFormat="1" applyFont="1" applyFill="1" applyBorder="1" applyAlignment="1" applyProtection="1">
      <protection locked="0"/>
    </xf>
    <xf numFmtId="3" fontId="38" fillId="15" borderId="9" xfId="0" applyNumberFormat="1" applyFont="1" applyFill="1" applyBorder="1" applyAlignment="1" applyProtection="1">
      <protection locked="0"/>
    </xf>
    <xf numFmtId="3" fontId="30" fillId="2" borderId="9" xfId="0" applyNumberFormat="1" applyFont="1" applyFill="1" applyBorder="1" applyAlignment="1" applyProtection="1">
      <protection locked="0"/>
    </xf>
    <xf numFmtId="3" fontId="35" fillId="15" borderId="9" xfId="0" applyNumberFormat="1" applyFont="1" applyFill="1" applyBorder="1" applyAlignment="1" applyProtection="1">
      <alignment horizontal="right"/>
      <protection locked="0"/>
    </xf>
    <xf numFmtId="3" fontId="38" fillId="15" borderId="9" xfId="0" applyNumberFormat="1" applyFont="1" applyFill="1" applyBorder="1" applyAlignment="1" applyProtection="1">
      <alignment horizontal="center"/>
      <protection locked="0"/>
    </xf>
    <xf numFmtId="3" fontId="35" fillId="2" borderId="9" xfId="0" applyNumberFormat="1" applyFont="1" applyFill="1" applyBorder="1" applyAlignment="1" applyProtection="1">
      <alignment horizontal="right"/>
      <protection locked="0"/>
    </xf>
    <xf numFmtId="3" fontId="70" fillId="2" borderId="9" xfId="0" applyNumberFormat="1" applyFont="1" applyFill="1" applyBorder="1" applyAlignment="1" applyProtection="1"/>
    <xf numFmtId="3" fontId="38" fillId="14" borderId="9" xfId="0" applyNumberFormat="1" applyFont="1" applyFill="1" applyBorder="1" applyAlignment="1" applyProtection="1">
      <alignment horizontal="right"/>
      <protection locked="0"/>
    </xf>
    <xf numFmtId="3" fontId="30" fillId="2" borderId="19" xfId="0" applyNumberFormat="1" applyFont="1" applyFill="1" applyBorder="1" applyProtection="1">
      <protection locked="0"/>
    </xf>
    <xf numFmtId="3" fontId="31" fillId="17" borderId="58" xfId="0" applyNumberFormat="1" applyFont="1" applyFill="1" applyBorder="1" applyAlignment="1" applyProtection="1">
      <alignment horizontal="right"/>
    </xf>
    <xf numFmtId="3" fontId="34" fillId="3" borderId="16" xfId="0" applyNumberFormat="1" applyFont="1" applyFill="1" applyBorder="1" applyAlignment="1" applyProtection="1"/>
    <xf numFmtId="3" fontId="36" fillId="2" borderId="9" xfId="0" applyNumberFormat="1" applyFont="1" applyFill="1" applyBorder="1" applyAlignment="1" applyProtection="1"/>
    <xf numFmtId="3" fontId="30" fillId="2" borderId="9" xfId="0" applyNumberFormat="1" applyFont="1" applyFill="1" applyBorder="1" applyAlignment="1" applyProtection="1">
      <alignment horizontal="right"/>
      <protection locked="0"/>
    </xf>
    <xf numFmtId="3" fontId="31" fillId="15" borderId="9" xfId="0" applyNumberFormat="1" applyFont="1" applyFill="1" applyBorder="1" applyAlignment="1" applyProtection="1">
      <alignment horizontal="center"/>
      <protection locked="0"/>
    </xf>
    <xf numFmtId="3" fontId="34" fillId="15" borderId="9" xfId="0" applyNumberFormat="1" applyFont="1" applyFill="1" applyBorder="1" applyAlignment="1" applyProtection="1">
      <alignment horizontal="right" vertical="center"/>
      <protection locked="0"/>
    </xf>
    <xf numFmtId="3" fontId="34" fillId="15" borderId="9" xfId="0" applyNumberFormat="1" applyFont="1" applyFill="1" applyBorder="1" applyAlignment="1" applyProtection="1">
      <alignment horizontal="right"/>
      <protection locked="0"/>
    </xf>
    <xf numFmtId="3" fontId="34" fillId="0" borderId="9" xfId="0" applyNumberFormat="1" applyFont="1" applyFill="1" applyBorder="1" applyAlignment="1" applyProtection="1">
      <alignment horizontal="right" vertical="center"/>
    </xf>
    <xf numFmtId="3" fontId="31" fillId="17" borderId="12" xfId="0" applyNumberFormat="1" applyFont="1" applyFill="1" applyBorder="1" applyAlignment="1" applyProtection="1"/>
    <xf numFmtId="3" fontId="34" fillId="3" borderId="16" xfId="0" applyNumberFormat="1" applyFont="1" applyFill="1" applyBorder="1" applyAlignment="1" applyProtection="1">
      <alignment horizontal="right"/>
    </xf>
    <xf numFmtId="3" fontId="36" fillId="3" borderId="16" xfId="0" applyNumberFormat="1" applyFont="1" applyFill="1" applyBorder="1" applyAlignment="1" applyProtection="1"/>
    <xf numFmtId="3" fontId="36" fillId="15" borderId="9" xfId="0" applyNumberFormat="1" applyFont="1" applyFill="1" applyBorder="1" applyAlignment="1" applyProtection="1"/>
    <xf numFmtId="3" fontId="36" fillId="2" borderId="16" xfId="0" applyNumberFormat="1" applyFont="1" applyFill="1" applyBorder="1" applyAlignment="1" applyProtection="1"/>
    <xf numFmtId="3" fontId="36" fillId="3" borderId="16" xfId="0" applyNumberFormat="1" applyFont="1" applyFill="1" applyBorder="1" applyAlignment="1" applyProtection="1">
      <alignment horizontal="right"/>
    </xf>
    <xf numFmtId="3" fontId="35" fillId="3" borderId="54" xfId="0" applyNumberFormat="1" applyFont="1" applyFill="1" applyBorder="1" applyAlignment="1" applyProtection="1"/>
    <xf numFmtId="3" fontId="36" fillId="3" borderId="182" xfId="0" applyNumberFormat="1" applyFont="1" applyFill="1" applyBorder="1" applyAlignment="1" applyProtection="1"/>
    <xf numFmtId="3" fontId="36" fillId="2" borderId="51" xfId="0" applyNumberFormat="1" applyFont="1" applyFill="1" applyBorder="1" applyAlignment="1" applyProtection="1">
      <alignment horizontal="right" indent="1"/>
    </xf>
    <xf numFmtId="3" fontId="36" fillId="3" borderId="16" xfId="0" applyNumberFormat="1" applyFont="1" applyFill="1" applyBorder="1" applyAlignment="1" applyProtection="1">
      <alignment horizontal="right" indent="1"/>
    </xf>
    <xf numFmtId="3" fontId="36" fillId="2" borderId="9" xfId="0" applyNumberFormat="1" applyFont="1" applyFill="1" applyBorder="1" applyAlignment="1" applyProtection="1">
      <alignment horizontal="right" indent="1"/>
    </xf>
    <xf numFmtId="3" fontId="36" fillId="2" borderId="51" xfId="0" applyNumberFormat="1" applyFont="1" applyFill="1" applyBorder="1" applyAlignment="1" applyProtection="1"/>
    <xf numFmtId="3" fontId="36" fillId="2" borderId="54" xfId="0" applyNumberFormat="1" applyFont="1" applyFill="1" applyBorder="1" applyAlignment="1" applyProtection="1">
      <protection locked="0"/>
    </xf>
    <xf numFmtId="3" fontId="30" fillId="2" borderId="9" xfId="0" applyNumberFormat="1" applyFont="1" applyFill="1" applyBorder="1" applyAlignment="1" applyProtection="1"/>
    <xf numFmtId="3" fontId="35" fillId="15" borderId="9" xfId="0" applyNumberFormat="1" applyFont="1" applyFill="1" applyBorder="1" applyAlignment="1" applyProtection="1">
      <alignment horizontal="right"/>
    </xf>
    <xf numFmtId="3" fontId="30" fillId="2" borderId="6" xfId="0" applyNumberFormat="1" applyFont="1" applyFill="1" applyBorder="1" applyAlignment="1" applyProtection="1"/>
    <xf numFmtId="3" fontId="30" fillId="2" borderId="9" xfId="0" applyNumberFormat="1" applyFont="1" applyFill="1" applyBorder="1" applyProtection="1">
      <protection locked="0"/>
    </xf>
    <xf numFmtId="3" fontId="29" fillId="2" borderId="6" xfId="0" applyNumberFormat="1" applyFont="1" applyFill="1" applyBorder="1" applyAlignment="1" applyProtection="1">
      <alignment horizontal="left"/>
      <protection locked="0"/>
    </xf>
    <xf numFmtId="3" fontId="31" fillId="8" borderId="19" xfId="0" applyNumberFormat="1" applyFont="1" applyFill="1" applyBorder="1" applyAlignment="1">
      <alignment horizontal="center" vertical="center" wrapText="1"/>
    </xf>
    <xf numFmtId="3" fontId="32" fillId="2" borderId="9" xfId="0" applyNumberFormat="1" applyFont="1" applyFill="1" applyBorder="1" applyAlignment="1" applyProtection="1">
      <alignment horizontal="right" vertical="center" wrapText="1"/>
      <protection locked="0"/>
    </xf>
    <xf numFmtId="3" fontId="34" fillId="2" borderId="9" xfId="0" applyNumberFormat="1" applyFont="1" applyFill="1" applyBorder="1" applyAlignment="1" applyProtection="1">
      <alignment horizontal="right" wrapText="1"/>
      <protection locked="0"/>
    </xf>
    <xf numFmtId="3" fontId="36" fillId="2" borderId="16" xfId="0" applyNumberFormat="1" applyFont="1" applyFill="1" applyBorder="1" applyAlignment="1" applyProtection="1">
      <alignment horizontal="right" wrapText="1"/>
    </xf>
    <xf numFmtId="3" fontId="30" fillId="2" borderId="6" xfId="0" applyNumberFormat="1" applyFont="1" applyFill="1" applyBorder="1" applyAlignment="1" applyProtection="1">
      <alignment horizontal="right"/>
      <protection locked="0"/>
    </xf>
    <xf numFmtId="3" fontId="32" fillId="2" borderId="138" xfId="0" applyNumberFormat="1" applyFont="1" applyFill="1" applyBorder="1" applyAlignment="1" applyProtection="1">
      <alignment horizontal="right" vertical="center" wrapText="1"/>
      <protection locked="0"/>
    </xf>
    <xf numFmtId="3" fontId="30" fillId="3" borderId="16" xfId="0" applyNumberFormat="1" applyFont="1" applyFill="1" applyBorder="1" applyAlignment="1" applyProtection="1">
      <alignment horizontal="right" wrapText="1"/>
    </xf>
    <xf numFmtId="3" fontId="30" fillId="2" borderId="9" xfId="0" applyNumberFormat="1" applyFont="1" applyFill="1" applyBorder="1"/>
    <xf numFmtId="3" fontId="30" fillId="2" borderId="176" xfId="0" applyNumberFormat="1" applyFont="1" applyFill="1" applyBorder="1" applyProtection="1">
      <protection locked="0"/>
    </xf>
    <xf numFmtId="3" fontId="31" fillId="11" borderId="139" xfId="0" applyNumberFormat="1" applyFont="1" applyFill="1" applyBorder="1" applyAlignment="1" applyProtection="1">
      <alignment horizontal="center" vertical="center" wrapText="1"/>
    </xf>
    <xf numFmtId="3" fontId="32" fillId="2" borderId="141" xfId="0" applyNumberFormat="1" applyFont="1" applyFill="1" applyBorder="1" applyAlignment="1" applyProtection="1">
      <alignment horizontal="center" vertical="center" wrapText="1"/>
      <protection locked="0"/>
    </xf>
    <xf numFmtId="3" fontId="32" fillId="2" borderId="176" xfId="0" applyNumberFormat="1" applyFont="1" applyFill="1" applyBorder="1" applyAlignment="1" applyProtection="1">
      <alignment horizontal="center" vertical="center" wrapText="1"/>
      <protection locked="0"/>
    </xf>
    <xf numFmtId="3" fontId="31" fillId="12" borderId="142" xfId="0" applyNumberFormat="1" applyFont="1" applyFill="1" applyBorder="1" applyAlignment="1" applyProtection="1"/>
    <xf numFmtId="3" fontId="31" fillId="12" borderId="176" xfId="0" applyNumberFormat="1" applyFont="1" applyFill="1" applyBorder="1" applyAlignment="1" applyProtection="1"/>
    <xf numFmtId="3" fontId="31" fillId="12" borderId="143" xfId="0" applyNumberFormat="1" applyFont="1" applyFill="1" applyBorder="1" applyAlignment="1" applyProtection="1"/>
    <xf numFmtId="3" fontId="34" fillId="2" borderId="144" xfId="0" applyNumberFormat="1" applyFont="1" applyFill="1" applyBorder="1" applyAlignment="1" applyProtection="1">
      <alignment horizontal="center"/>
      <protection locked="0"/>
    </xf>
    <xf numFmtId="3" fontId="30" fillId="7" borderId="145" xfId="0" applyNumberFormat="1" applyFont="1" applyFill="1" applyBorder="1" applyAlignment="1" applyProtection="1">
      <alignment vertical="center"/>
    </xf>
    <xf numFmtId="3" fontId="30" fillId="2" borderId="145" xfId="0" applyNumberFormat="1" applyFont="1" applyFill="1" applyBorder="1" applyAlignment="1" applyProtection="1">
      <alignment vertical="center"/>
    </xf>
    <xf numFmtId="3" fontId="30" fillId="7" borderId="145" xfId="0" applyNumberFormat="1" applyFont="1" applyFill="1" applyBorder="1" applyAlignment="1" applyProtection="1"/>
    <xf numFmtId="3" fontId="30" fillId="2" borderId="145" xfId="0" applyNumberFormat="1" applyFont="1" applyFill="1" applyBorder="1" applyAlignment="1" applyProtection="1"/>
    <xf numFmtId="3" fontId="30" fillId="2" borderId="145" xfId="0" applyNumberFormat="1" applyFont="1" applyFill="1" applyBorder="1" applyAlignment="1" applyProtection="1">
      <protection locked="0"/>
    </xf>
    <xf numFmtId="3" fontId="37" fillId="2" borderId="146" xfId="0" applyNumberFormat="1" applyFont="1" applyFill="1" applyBorder="1" applyAlignment="1" applyProtection="1">
      <alignment horizontal="right"/>
      <protection locked="0"/>
    </xf>
    <xf numFmtId="3" fontId="29" fillId="2" borderId="142" xfId="0" applyNumberFormat="1" applyFont="1" applyFill="1" applyBorder="1" applyAlignment="1" applyProtection="1">
      <alignment horizontal="center"/>
      <protection locked="0"/>
    </xf>
    <xf numFmtId="3" fontId="34" fillId="2" borderId="139" xfId="0" applyNumberFormat="1" applyFont="1" applyFill="1" applyBorder="1" applyAlignment="1" applyProtection="1">
      <alignment horizontal="right"/>
      <protection locked="0"/>
    </xf>
    <xf numFmtId="3" fontId="31" fillId="22" borderId="141" xfId="0" applyNumberFormat="1" applyFont="1" applyFill="1" applyBorder="1" applyAlignment="1">
      <alignment horizontal="center" vertical="center" wrapText="1"/>
    </xf>
    <xf numFmtId="3" fontId="31" fillId="11" borderId="147" xfId="0" applyNumberFormat="1" applyFont="1" applyFill="1" applyBorder="1" applyAlignment="1" applyProtection="1"/>
    <xf numFmtId="3" fontId="38" fillId="2" borderId="176" xfId="0" applyNumberFormat="1" applyFont="1" applyFill="1" applyBorder="1" applyAlignment="1" applyProtection="1">
      <alignment horizontal="right"/>
      <protection locked="0"/>
    </xf>
    <xf numFmtId="3" fontId="36" fillId="2" borderId="176" xfId="0" applyNumberFormat="1" applyFont="1" applyFill="1" applyBorder="1" applyAlignment="1" applyProtection="1">
      <alignment horizontal="right"/>
    </xf>
    <xf numFmtId="3" fontId="36" fillId="13" borderId="176" xfId="0" applyNumberFormat="1" applyFont="1" applyFill="1" applyBorder="1" applyAlignment="1" applyProtection="1">
      <alignment horizontal="right"/>
    </xf>
    <xf numFmtId="3" fontId="37" fillId="2" borderId="143" xfId="0" applyNumberFormat="1" applyFont="1" applyFill="1" applyBorder="1" applyAlignment="1" applyProtection="1">
      <alignment horizontal="right"/>
      <protection locked="0"/>
    </xf>
    <xf numFmtId="0" fontId="37" fillId="2" borderId="176" xfId="0" applyFont="1" applyFill="1" applyBorder="1"/>
    <xf numFmtId="3" fontId="31" fillId="11" borderId="143" xfId="0" applyNumberFormat="1" applyFont="1" applyFill="1" applyBorder="1" applyAlignment="1" applyProtection="1">
      <alignment horizontal="right"/>
    </xf>
    <xf numFmtId="3" fontId="33" fillId="2" borderId="176" xfId="0" applyNumberFormat="1" applyFont="1" applyFill="1" applyBorder="1" applyAlignment="1" applyProtection="1">
      <alignment horizontal="center"/>
      <protection locked="0"/>
    </xf>
    <xf numFmtId="3" fontId="34" fillId="13" borderId="145" xfId="0" applyNumberFormat="1" applyFont="1" applyFill="1" applyBorder="1" applyAlignment="1" applyProtection="1"/>
    <xf numFmtId="3" fontId="40" fillId="0" borderId="145" xfId="0" applyNumberFormat="1" applyFont="1" applyFill="1" applyBorder="1" applyAlignment="1" applyProtection="1">
      <alignment vertical="center"/>
      <protection locked="0"/>
    </xf>
    <xf numFmtId="3" fontId="51" fillId="0" borderId="176" xfId="7" applyNumberFormat="1" applyFont="1" applyFill="1" applyBorder="1" applyAlignment="1" applyProtection="1">
      <alignment horizontal="right" vertical="center"/>
      <protection locked="0"/>
    </xf>
    <xf numFmtId="3" fontId="31" fillId="2" borderId="176" xfId="0" applyNumberFormat="1" applyFont="1" applyFill="1" applyBorder="1" applyAlignment="1" applyProtection="1">
      <alignment horizontal="center"/>
      <protection locked="0"/>
    </xf>
    <xf numFmtId="3" fontId="3" fillId="24" borderId="148" xfId="7" applyNumberFormat="1" applyFont="1" applyFill="1" applyBorder="1" applyAlignment="1" applyProtection="1">
      <alignment horizontal="right" vertical="center"/>
      <protection locked="0"/>
    </xf>
    <xf numFmtId="3" fontId="34" fillId="2" borderId="176" xfId="0" applyNumberFormat="1" applyFont="1" applyFill="1" applyBorder="1" applyAlignment="1" applyProtection="1">
      <alignment horizontal="right" vertical="center"/>
      <protection locked="0"/>
    </xf>
    <xf numFmtId="3" fontId="3" fillId="0" borderId="148" xfId="7" applyNumberFormat="1" applyFont="1" applyFill="1" applyBorder="1" applyAlignment="1" applyProtection="1">
      <alignment horizontal="right" vertical="center"/>
      <protection locked="0"/>
    </xf>
    <xf numFmtId="3" fontId="34" fillId="2" borderId="176" xfId="0" applyNumberFormat="1" applyFont="1" applyFill="1" applyBorder="1" applyAlignment="1" applyProtection="1">
      <alignment horizontal="right"/>
      <protection locked="0"/>
    </xf>
    <xf numFmtId="3" fontId="51" fillId="0" borderId="148" xfId="7" applyNumberFormat="1" applyFont="1" applyBorder="1" applyAlignment="1" applyProtection="1">
      <alignment horizontal="right" vertical="center"/>
      <protection locked="0"/>
    </xf>
    <xf numFmtId="3" fontId="51" fillId="0" borderId="148" xfId="0" applyNumberFormat="1" applyFont="1" applyFill="1" applyBorder="1" applyAlignment="1" applyProtection="1">
      <alignment horizontal="right" vertical="center"/>
      <protection locked="0"/>
    </xf>
    <xf numFmtId="3" fontId="37" fillId="2" borderId="176" xfId="0" applyNumberFormat="1" applyFont="1" applyFill="1" applyBorder="1" applyAlignment="1" applyProtection="1">
      <alignment horizontal="right"/>
      <protection locked="0"/>
    </xf>
    <xf numFmtId="3" fontId="34" fillId="13" borderId="145" xfId="0" applyNumberFormat="1" applyFont="1" applyFill="1" applyBorder="1" applyAlignment="1" applyProtection="1">
      <alignment horizontal="right"/>
    </xf>
    <xf numFmtId="3" fontId="36" fillId="13" borderId="145" xfId="0" applyNumberFormat="1" applyFont="1" applyFill="1" applyBorder="1" applyAlignment="1" applyProtection="1"/>
    <xf numFmtId="3" fontId="36" fillId="15" borderId="176" xfId="0" applyNumberFormat="1" applyFont="1" applyFill="1" applyBorder="1" applyAlignment="1" applyProtection="1">
      <alignment horizontal="right"/>
      <protection locked="0"/>
    </xf>
    <xf numFmtId="3" fontId="36" fillId="2" borderId="176" xfId="0" applyNumberFormat="1" applyFont="1" applyFill="1" applyBorder="1" applyAlignment="1" applyProtection="1">
      <protection locked="0"/>
    </xf>
    <xf numFmtId="3" fontId="36" fillId="2" borderId="176" xfId="0" applyNumberFormat="1" applyFont="1" applyFill="1" applyBorder="1" applyAlignment="1" applyProtection="1">
      <alignment horizontal="right"/>
      <protection locked="0"/>
    </xf>
    <xf numFmtId="3" fontId="36" fillId="13" borderId="145" xfId="0" applyNumberFormat="1" applyFont="1" applyFill="1" applyBorder="1" applyAlignment="1" applyProtection="1">
      <alignment horizontal="right"/>
    </xf>
    <xf numFmtId="3" fontId="34" fillId="13" borderId="149" xfId="0" applyNumberFormat="1" applyFont="1" applyFill="1" applyBorder="1" applyAlignment="1" applyProtection="1"/>
    <xf numFmtId="3" fontId="35" fillId="13" borderId="150" xfId="0" applyNumberFormat="1" applyFont="1" applyFill="1" applyBorder="1" applyAlignment="1" applyProtection="1"/>
    <xf numFmtId="3" fontId="35" fillId="13" borderId="183" xfId="0" applyNumberFormat="1" applyFont="1" applyFill="1" applyBorder="1" applyAlignment="1" applyProtection="1"/>
    <xf numFmtId="3" fontId="35" fillId="13" borderId="184" xfId="0" applyNumberFormat="1" applyFont="1" applyFill="1" applyBorder="1" applyAlignment="1" applyProtection="1"/>
    <xf numFmtId="3" fontId="36" fillId="24" borderId="183" xfId="7" applyNumberFormat="1" applyFont="1" applyFill="1" applyBorder="1" applyAlignment="1" applyProtection="1">
      <alignment horizontal="right" vertical="center"/>
      <protection locked="0"/>
    </xf>
    <xf numFmtId="3" fontId="36" fillId="35" borderId="183" xfId="7" applyNumberFormat="1" applyFont="1" applyFill="1" applyBorder="1" applyAlignment="1" applyProtection="1">
      <alignment horizontal="right" vertical="center"/>
      <protection locked="0"/>
    </xf>
    <xf numFmtId="3" fontId="36" fillId="35" borderId="176" xfId="7" applyNumberFormat="1" applyFont="1" applyFill="1" applyBorder="1" applyAlignment="1" applyProtection="1">
      <alignment horizontal="right" vertical="center"/>
      <protection locked="0"/>
    </xf>
    <xf numFmtId="3" fontId="36" fillId="49" borderId="176" xfId="0" applyNumberFormat="1" applyFont="1" applyFill="1" applyBorder="1" applyAlignment="1" applyProtection="1"/>
    <xf numFmtId="3" fontId="36" fillId="36" borderId="176" xfId="0" applyNumberFormat="1" applyFont="1" applyFill="1" applyBorder="1" applyAlignment="1">
      <alignment horizontal="right"/>
    </xf>
    <xf numFmtId="3" fontId="30" fillId="13" borderId="145" xfId="0" applyNumberFormat="1" applyFont="1" applyFill="1" applyBorder="1" applyAlignment="1" applyProtection="1"/>
    <xf numFmtId="3" fontId="36" fillId="36" borderId="176" xfId="0" applyNumberFormat="1" applyFont="1" applyFill="1" applyBorder="1" applyAlignment="1" applyProtection="1">
      <alignment horizontal="right"/>
      <protection locked="0"/>
    </xf>
    <xf numFmtId="3" fontId="30" fillId="15" borderId="176" xfId="0" applyNumberFormat="1" applyFont="1" applyFill="1" applyBorder="1" applyAlignment="1" applyProtection="1">
      <protection locked="0"/>
    </xf>
    <xf numFmtId="3" fontId="36" fillId="14" borderId="176" xfId="0" applyNumberFormat="1" applyFont="1" applyFill="1" applyBorder="1" applyAlignment="1" applyProtection="1">
      <protection locked="0"/>
    </xf>
    <xf numFmtId="3" fontId="30" fillId="2" borderId="176" xfId="0" applyNumberFormat="1" applyFont="1" applyFill="1" applyBorder="1" applyAlignment="1" applyProtection="1">
      <protection locked="0"/>
    </xf>
    <xf numFmtId="3" fontId="35" fillId="15" borderId="176" xfId="0" applyNumberFormat="1" applyFont="1" applyFill="1" applyBorder="1" applyAlignment="1" applyProtection="1">
      <alignment horizontal="right"/>
      <protection locked="0"/>
    </xf>
    <xf numFmtId="3" fontId="38" fillId="15" borderId="176" xfId="0" applyNumberFormat="1" applyFont="1" applyFill="1" applyBorder="1" applyAlignment="1" applyProtection="1">
      <alignment horizontal="center"/>
      <protection locked="0"/>
    </xf>
    <xf numFmtId="3" fontId="35" fillId="2" borderId="176" xfId="0" applyNumberFormat="1" applyFont="1" applyFill="1" applyBorder="1" applyAlignment="1" applyProtection="1">
      <alignment horizontal="right"/>
      <protection locked="0"/>
    </xf>
    <xf numFmtId="3" fontId="34" fillId="13" borderId="176" xfId="0" applyNumberFormat="1" applyFont="1" applyFill="1" applyBorder="1" applyAlignment="1" applyProtection="1"/>
    <xf numFmtId="3" fontId="70" fillId="2" borderId="176" xfId="0" applyNumberFormat="1" applyFont="1" applyFill="1" applyBorder="1" applyAlignment="1" applyProtection="1"/>
    <xf numFmtId="3" fontId="38" fillId="14" borderId="176" xfId="0" applyNumberFormat="1" applyFont="1" applyFill="1" applyBorder="1" applyAlignment="1" applyProtection="1">
      <alignment horizontal="right"/>
      <protection locked="0"/>
    </xf>
    <xf numFmtId="3" fontId="30" fillId="2" borderId="140" xfId="0" applyNumberFormat="1" applyFont="1" applyFill="1" applyBorder="1" applyProtection="1">
      <protection locked="0"/>
    </xf>
    <xf numFmtId="3" fontId="31" fillId="17" borderId="151" xfId="0" applyNumberFormat="1" applyFont="1" applyFill="1" applyBorder="1" applyAlignment="1" applyProtection="1">
      <alignment horizontal="right"/>
    </xf>
    <xf numFmtId="3" fontId="34" fillId="3" borderId="145" xfId="0" applyNumberFormat="1" applyFont="1" applyFill="1" applyBorder="1" applyAlignment="1" applyProtection="1"/>
    <xf numFmtId="3" fontId="40" fillId="2" borderId="176" xfId="0" applyNumberFormat="1" applyFont="1" applyFill="1" applyBorder="1" applyAlignment="1" applyProtection="1">
      <protection locked="0"/>
    </xf>
    <xf numFmtId="3" fontId="36" fillId="2" borderId="176" xfId="0" applyNumberFormat="1" applyFont="1" applyFill="1" applyBorder="1" applyAlignment="1" applyProtection="1"/>
    <xf numFmtId="3" fontId="30" fillId="2" borderId="176" xfId="0" applyNumberFormat="1" applyFont="1" applyFill="1" applyBorder="1" applyAlignment="1" applyProtection="1">
      <alignment horizontal="right"/>
      <protection locked="0"/>
    </xf>
    <xf numFmtId="3" fontId="34" fillId="15" borderId="176" xfId="0" applyNumberFormat="1" applyFont="1" applyFill="1" applyBorder="1" applyAlignment="1" applyProtection="1">
      <alignment horizontal="right"/>
      <protection locked="0"/>
    </xf>
    <xf numFmtId="3" fontId="34" fillId="0" borderId="176" xfId="0" applyNumberFormat="1" applyFont="1" applyFill="1" applyBorder="1" applyAlignment="1" applyProtection="1">
      <alignment horizontal="right" vertical="center"/>
    </xf>
    <xf numFmtId="3" fontId="31" fillId="17" borderId="147" xfId="0" applyNumberFormat="1" applyFont="1" applyFill="1" applyBorder="1" applyAlignment="1" applyProtection="1"/>
    <xf numFmtId="3" fontId="34" fillId="3" borderId="145" xfId="0" applyNumberFormat="1" applyFont="1" applyFill="1" applyBorder="1" applyAlignment="1" applyProtection="1">
      <alignment horizontal="right"/>
    </xf>
    <xf numFmtId="3" fontId="36" fillId="15" borderId="176" xfId="0" applyNumberFormat="1" applyFont="1" applyFill="1" applyBorder="1" applyAlignment="1" applyProtection="1"/>
    <xf numFmtId="3" fontId="36" fillId="2" borderId="145" xfId="0" applyNumberFormat="1" applyFont="1" applyFill="1" applyBorder="1" applyAlignment="1" applyProtection="1"/>
    <xf numFmtId="3" fontId="36" fillId="3" borderId="145" xfId="0" applyNumberFormat="1" applyFont="1" applyFill="1" applyBorder="1" applyAlignment="1" applyProtection="1">
      <alignment horizontal="right"/>
    </xf>
    <xf numFmtId="3" fontId="34" fillId="3" borderId="149" xfId="0" applyNumberFormat="1" applyFont="1" applyFill="1" applyBorder="1" applyAlignment="1" applyProtection="1"/>
    <xf numFmtId="3" fontId="35" fillId="3" borderId="150" xfId="0" applyNumberFormat="1" applyFont="1" applyFill="1" applyBorder="1" applyAlignment="1" applyProtection="1"/>
    <xf numFmtId="3" fontId="36" fillId="2" borderId="149" xfId="0" applyNumberFormat="1" applyFont="1" applyFill="1" applyBorder="1" applyAlignment="1" applyProtection="1">
      <alignment horizontal="right" indent="1"/>
    </xf>
    <xf numFmtId="3" fontId="36" fillId="3" borderId="145" xfId="0" applyNumberFormat="1" applyFont="1" applyFill="1" applyBorder="1" applyAlignment="1" applyProtection="1">
      <alignment horizontal="right" indent="1"/>
    </xf>
    <xf numFmtId="3" fontId="36" fillId="2" borderId="176" xfId="0" applyNumberFormat="1" applyFont="1" applyFill="1" applyBorder="1" applyAlignment="1" applyProtection="1">
      <alignment horizontal="right" indent="1"/>
    </xf>
    <xf numFmtId="3" fontId="36" fillId="3" borderId="176" xfId="0" applyNumberFormat="1" applyFont="1" applyFill="1" applyBorder="1" applyAlignment="1" applyProtection="1"/>
    <xf numFmtId="3" fontId="36" fillId="2" borderId="149" xfId="0" applyNumberFormat="1" applyFont="1" applyFill="1" applyBorder="1" applyAlignment="1" applyProtection="1"/>
    <xf numFmtId="3" fontId="36" fillId="2" borderId="150" xfId="0" applyNumberFormat="1" applyFont="1" applyFill="1" applyBorder="1" applyAlignment="1" applyProtection="1">
      <protection locked="0"/>
    </xf>
    <xf numFmtId="3" fontId="30" fillId="2" borderId="176" xfId="0" applyNumberFormat="1" applyFont="1" applyFill="1" applyBorder="1" applyAlignment="1" applyProtection="1"/>
    <xf numFmtId="3" fontId="35" fillId="15" borderId="176" xfId="0" applyNumberFormat="1" applyFont="1" applyFill="1" applyBorder="1" applyAlignment="1" applyProtection="1">
      <alignment horizontal="right"/>
    </xf>
    <xf numFmtId="3" fontId="34" fillId="3" borderId="176" xfId="0" applyNumberFormat="1" applyFont="1" applyFill="1" applyBorder="1" applyAlignment="1" applyProtection="1"/>
    <xf numFmtId="3" fontId="30" fillId="2" borderId="139" xfId="0" applyNumberFormat="1" applyFont="1" applyFill="1" applyBorder="1" applyAlignment="1" applyProtection="1"/>
    <xf numFmtId="3" fontId="29" fillId="2" borderId="139" xfId="0" applyNumberFormat="1" applyFont="1" applyFill="1" applyBorder="1" applyAlignment="1" applyProtection="1">
      <alignment horizontal="left"/>
      <protection locked="0"/>
    </xf>
    <xf numFmtId="3" fontId="31" fillId="8" borderId="140" xfId="0" applyNumberFormat="1" applyFont="1" applyFill="1" applyBorder="1" applyAlignment="1">
      <alignment horizontal="center" vertical="center" wrapText="1"/>
    </xf>
    <xf numFmtId="3" fontId="32" fillId="2" borderId="176" xfId="0" applyNumberFormat="1" applyFont="1" applyFill="1" applyBorder="1" applyAlignment="1" applyProtection="1">
      <alignment horizontal="right" vertical="center" wrapText="1"/>
      <protection locked="0"/>
    </xf>
    <xf numFmtId="3" fontId="34" fillId="2" borderId="176" xfId="0" applyNumberFormat="1" applyFont="1" applyFill="1" applyBorder="1" applyAlignment="1" applyProtection="1">
      <alignment horizontal="right" wrapText="1"/>
      <protection locked="0"/>
    </xf>
    <xf numFmtId="3" fontId="36" fillId="2" borderId="145" xfId="0" applyNumberFormat="1" applyFont="1" applyFill="1" applyBorder="1" applyAlignment="1" applyProtection="1">
      <alignment horizontal="right" wrapText="1"/>
    </xf>
    <xf numFmtId="3" fontId="30" fillId="2" borderId="139" xfId="0" applyNumberFormat="1" applyFont="1" applyFill="1" applyBorder="1" applyAlignment="1" applyProtection="1">
      <alignment horizontal="right"/>
      <protection locked="0"/>
    </xf>
    <xf numFmtId="3" fontId="30" fillId="2" borderId="140" xfId="0" applyNumberFormat="1" applyFont="1" applyFill="1" applyBorder="1" applyAlignment="1" applyProtection="1">
      <alignment horizontal="right"/>
      <protection locked="0"/>
    </xf>
    <xf numFmtId="3" fontId="32" fillId="2" borderId="152" xfId="0" applyNumberFormat="1" applyFont="1" applyFill="1" applyBorder="1" applyAlignment="1" applyProtection="1">
      <alignment horizontal="right" vertical="center" wrapText="1"/>
      <protection locked="0"/>
    </xf>
    <xf numFmtId="3" fontId="30" fillId="3" borderId="145" xfId="0" applyNumberFormat="1" applyFont="1" applyFill="1" applyBorder="1" applyAlignment="1" applyProtection="1">
      <alignment horizontal="right" wrapText="1"/>
    </xf>
    <xf numFmtId="3" fontId="30" fillId="2" borderId="145" xfId="0" applyNumberFormat="1" applyFont="1" applyFill="1" applyBorder="1" applyAlignment="1" applyProtection="1">
      <alignment horizontal="right" wrapText="1"/>
      <protection locked="0"/>
    </xf>
    <xf numFmtId="3" fontId="30" fillId="2" borderId="153" xfId="0" applyNumberFormat="1" applyFont="1" applyFill="1" applyBorder="1" applyAlignment="1" applyProtection="1">
      <alignment vertical="center"/>
      <protection locked="0"/>
    </xf>
    <xf numFmtId="3" fontId="30" fillId="2" borderId="176" xfId="0" applyNumberFormat="1" applyFont="1" applyFill="1" applyBorder="1"/>
    <xf numFmtId="168" fontId="60" fillId="2" borderId="177" xfId="0" applyNumberFormat="1" applyFont="1" applyFill="1" applyBorder="1" applyAlignment="1" applyProtection="1">
      <alignment horizontal="right"/>
      <protection hidden="1"/>
    </xf>
    <xf numFmtId="168" fontId="60" fillId="15" borderId="177" xfId="0" applyNumberFormat="1" applyFont="1" applyFill="1" applyBorder="1" applyAlignment="1" applyProtection="1">
      <alignment horizontal="right"/>
      <protection hidden="1"/>
    </xf>
    <xf numFmtId="49" fontId="7" fillId="51" borderId="11" xfId="0" applyNumberFormat="1" applyFont="1" applyFill="1" applyBorder="1" applyAlignment="1" applyProtection="1">
      <alignment horizontal="center"/>
      <protection hidden="1"/>
    </xf>
    <xf numFmtId="3" fontId="9" fillId="51" borderId="12" xfId="0" applyNumberFormat="1" applyFont="1" applyFill="1" applyBorder="1" applyAlignment="1" applyProtection="1">
      <protection hidden="1"/>
    </xf>
    <xf numFmtId="168" fontId="9" fillId="51" borderId="12" xfId="0" applyNumberFormat="1" applyFont="1" applyFill="1" applyBorder="1" applyAlignment="1" applyProtection="1">
      <protection hidden="1"/>
    </xf>
    <xf numFmtId="168" fontId="85" fillId="51" borderId="12" xfId="0" applyNumberFormat="1" applyFont="1" applyFill="1" applyBorder="1" applyAlignment="1" applyProtection="1">
      <protection hidden="1"/>
    </xf>
    <xf numFmtId="0" fontId="7" fillId="51" borderId="12" xfId="0" applyFont="1" applyFill="1" applyBorder="1" applyAlignment="1" applyProtection="1">
      <alignment horizontal="left"/>
      <protection hidden="1"/>
    </xf>
    <xf numFmtId="49" fontId="7" fillId="51" borderId="12" xfId="0" applyNumberFormat="1" applyFont="1" applyFill="1" applyBorder="1" applyAlignment="1" applyProtection="1">
      <alignment horizontal="center"/>
      <protection hidden="1"/>
    </xf>
    <xf numFmtId="3" fontId="9" fillId="51" borderId="11" xfId="0" applyNumberFormat="1" applyFont="1" applyFill="1" applyBorder="1" applyAlignment="1" applyProtection="1">
      <protection hidden="1"/>
    </xf>
    <xf numFmtId="168" fontId="9" fillId="51" borderId="11" xfId="0" applyNumberFormat="1" applyFont="1" applyFill="1" applyBorder="1" applyAlignment="1" applyProtection="1">
      <protection hidden="1"/>
    </xf>
    <xf numFmtId="168" fontId="7" fillId="51" borderId="12" xfId="0" applyNumberFormat="1" applyFont="1" applyFill="1" applyBorder="1" applyAlignment="1" applyProtection="1">
      <protection hidden="1"/>
    </xf>
    <xf numFmtId="49" fontId="7" fillId="51" borderId="13" xfId="0" applyNumberFormat="1" applyFont="1" applyFill="1" applyBorder="1" applyAlignment="1" applyProtection="1">
      <alignment horizontal="center"/>
      <protection hidden="1"/>
    </xf>
    <xf numFmtId="0" fontId="7" fillId="51" borderId="21" xfId="0" applyFont="1" applyFill="1" applyBorder="1" applyAlignment="1" applyProtection="1">
      <alignment horizontal="left"/>
      <protection hidden="1"/>
    </xf>
    <xf numFmtId="3" fontId="9" fillId="51" borderId="13" xfId="0" applyNumberFormat="1" applyFont="1" applyFill="1" applyBorder="1" applyAlignment="1" applyProtection="1">
      <alignment horizontal="right"/>
      <protection hidden="1"/>
    </xf>
    <xf numFmtId="168" fontId="9" fillId="51" borderId="13" xfId="0" applyNumberFormat="1" applyFont="1" applyFill="1" applyBorder="1" applyAlignment="1" applyProtection="1">
      <alignment horizontal="right"/>
      <protection hidden="1"/>
    </xf>
    <xf numFmtId="168" fontId="7" fillId="51" borderId="13" xfId="0" applyNumberFormat="1" applyFont="1" applyFill="1" applyBorder="1" applyAlignment="1" applyProtection="1">
      <alignment horizontal="right"/>
      <protection hidden="1"/>
    </xf>
    <xf numFmtId="0" fontId="7" fillId="51" borderId="14" xfId="0" applyFont="1" applyFill="1" applyBorder="1" applyAlignment="1" applyProtection="1">
      <alignment horizontal="left"/>
      <protection hidden="1"/>
    </xf>
    <xf numFmtId="49" fontId="7" fillId="51" borderId="14" xfId="0" applyNumberFormat="1" applyFont="1" applyFill="1" applyBorder="1" applyAlignment="1" applyProtection="1">
      <alignment horizontal="center"/>
      <protection hidden="1"/>
    </xf>
    <xf numFmtId="3" fontId="9" fillId="51" borderId="13" xfId="0" applyNumberFormat="1" applyFont="1" applyFill="1" applyBorder="1" applyAlignment="1" applyProtection="1">
      <protection hidden="1"/>
    </xf>
    <xf numFmtId="168" fontId="9" fillId="51" borderId="13" xfId="0" applyNumberFormat="1" applyFont="1" applyFill="1" applyBorder="1" applyAlignment="1" applyProtection="1">
      <protection hidden="1"/>
    </xf>
    <xf numFmtId="168" fontId="9" fillId="51" borderId="14" xfId="0" applyNumberFormat="1" applyFont="1" applyFill="1" applyBorder="1" applyAlignment="1" applyProtection="1">
      <protection hidden="1"/>
    </xf>
    <xf numFmtId="168" fontId="7" fillId="51" borderId="14" xfId="0" applyNumberFormat="1" applyFont="1" applyFill="1" applyBorder="1" applyAlignment="1" applyProtection="1">
      <protection hidden="1"/>
    </xf>
    <xf numFmtId="3" fontId="7" fillId="51" borderId="11" xfId="0" applyNumberFormat="1" applyFont="1" applyFill="1" applyBorder="1" applyAlignment="1" applyProtection="1">
      <protection hidden="1"/>
    </xf>
    <xf numFmtId="168" fontId="7" fillId="51" borderId="11" xfId="0" applyNumberFormat="1" applyFont="1" applyFill="1" applyBorder="1" applyAlignment="1" applyProtection="1">
      <protection hidden="1"/>
    </xf>
    <xf numFmtId="3" fontId="7" fillId="52" borderId="15" xfId="0" applyNumberFormat="1" applyFont="1" applyFill="1" applyBorder="1" applyAlignment="1" applyProtection="1">
      <protection hidden="1"/>
    </xf>
    <xf numFmtId="3" fontId="9" fillId="52" borderId="15" xfId="0" applyNumberFormat="1" applyFont="1" applyFill="1" applyBorder="1" applyAlignment="1" applyProtection="1">
      <alignment horizontal="left" wrapText="1"/>
      <protection hidden="1"/>
    </xf>
    <xf numFmtId="3" fontId="9" fillId="52" borderId="15" xfId="0" applyNumberFormat="1" applyFont="1" applyFill="1" applyBorder="1" applyAlignment="1" applyProtection="1">
      <protection hidden="1"/>
    </xf>
    <xf numFmtId="3" fontId="7" fillId="52" borderId="20" xfId="0" applyNumberFormat="1" applyFont="1" applyFill="1" applyBorder="1" applyAlignment="1" applyProtection="1">
      <alignment horizontal="center"/>
      <protection hidden="1"/>
    </xf>
    <xf numFmtId="3" fontId="9" fillId="52" borderId="4" xfId="0" applyNumberFormat="1" applyFont="1" applyFill="1" applyBorder="1" applyAlignment="1" applyProtection="1">
      <alignment horizontal="left" wrapText="1"/>
      <protection hidden="1"/>
    </xf>
    <xf numFmtId="168" fontId="9" fillId="52" borderId="4" xfId="0" applyNumberFormat="1" applyFont="1" applyFill="1" applyBorder="1" applyAlignment="1" applyProtection="1">
      <protection hidden="1"/>
    </xf>
    <xf numFmtId="168" fontId="7" fillId="52" borderId="4" xfId="0" applyNumberFormat="1" applyFont="1" applyFill="1" applyBorder="1" applyAlignment="1" applyProtection="1">
      <protection hidden="1"/>
    </xf>
    <xf numFmtId="3" fontId="36" fillId="24" borderId="176" xfId="7" applyNumberFormat="1" applyFont="1" applyFill="1" applyBorder="1" applyAlignment="1" applyProtection="1">
      <alignment horizontal="right" vertical="center"/>
      <protection locked="0"/>
    </xf>
    <xf numFmtId="3" fontId="36" fillId="24" borderId="0" xfId="7" applyNumberFormat="1" applyFont="1" applyFill="1" applyBorder="1" applyAlignment="1" applyProtection="1">
      <alignment horizontal="right" vertical="center"/>
      <protection locked="0"/>
    </xf>
    <xf numFmtId="49" fontId="30" fillId="36" borderId="177" xfId="0" applyNumberFormat="1" applyFont="1" applyFill="1" applyBorder="1" applyAlignment="1" applyProtection="1">
      <alignment horizontal="left"/>
      <protection locked="0"/>
    </xf>
    <xf numFmtId="3" fontId="36" fillId="0" borderId="177" xfId="0" applyNumberFormat="1" applyFont="1" applyFill="1" applyBorder="1" applyAlignment="1" applyProtection="1">
      <alignment horizontal="right"/>
      <protection locked="0"/>
    </xf>
    <xf numFmtId="3" fontId="36" fillId="36" borderId="177" xfId="0" applyNumberFormat="1" applyFont="1" applyFill="1" applyBorder="1" applyAlignment="1" applyProtection="1">
      <alignment horizontal="right"/>
      <protection locked="0"/>
    </xf>
    <xf numFmtId="49" fontId="30" fillId="13" borderId="177" xfId="0" applyNumberFormat="1" applyFont="1" applyFill="1" applyBorder="1" applyAlignment="1" applyProtection="1">
      <alignment horizontal="left"/>
      <protection locked="0"/>
    </xf>
    <xf numFmtId="0" fontId="36" fillId="13" borderId="9" xfId="0" applyFont="1" applyFill="1" applyBorder="1" applyAlignment="1">
      <alignment horizontal="left" indent="1"/>
    </xf>
    <xf numFmtId="49" fontId="30" fillId="13" borderId="0" xfId="0" applyNumberFormat="1" applyFont="1" applyFill="1" applyBorder="1" applyAlignment="1">
      <alignment horizontal="center"/>
    </xf>
    <xf numFmtId="3" fontId="30" fillId="13" borderId="0" xfId="0" applyNumberFormat="1" applyFont="1" applyFill="1" applyBorder="1" applyAlignment="1" applyProtection="1"/>
    <xf numFmtId="0" fontId="30" fillId="13" borderId="0" xfId="0" applyFont="1" applyFill="1" applyBorder="1"/>
    <xf numFmtId="3" fontId="30" fillId="19" borderId="176" xfId="0" applyNumberFormat="1" applyFont="1" applyFill="1" applyBorder="1" applyAlignment="1" applyProtection="1">
      <protection locked="0"/>
    </xf>
    <xf numFmtId="3" fontId="36" fillId="16" borderId="176" xfId="0" applyNumberFormat="1" applyFont="1" applyFill="1" applyBorder="1" applyAlignment="1" applyProtection="1">
      <protection locked="0"/>
    </xf>
    <xf numFmtId="3" fontId="30" fillId="19" borderId="7" xfId="0" applyNumberFormat="1" applyFont="1" applyFill="1" applyBorder="1" applyAlignment="1" applyProtection="1">
      <protection locked="0"/>
    </xf>
    <xf numFmtId="3" fontId="36" fillId="2" borderId="177" xfId="0" applyNumberFormat="1" applyFont="1" applyFill="1" applyBorder="1" applyAlignment="1" applyProtection="1"/>
    <xf numFmtId="3" fontId="36" fillId="2" borderId="176" xfId="0" applyNumberFormat="1" applyFont="1" applyFill="1" applyBorder="1" applyAlignment="1" applyProtection="1">
      <alignment horizontal="left" indent="1"/>
    </xf>
    <xf numFmtId="3" fontId="36" fillId="2" borderId="149" xfId="0" applyNumberFormat="1" applyFont="1" applyFill="1" applyBorder="1" applyAlignment="1" applyProtection="1">
      <alignment horizontal="left" indent="1"/>
    </xf>
    <xf numFmtId="3" fontId="36" fillId="2" borderId="149" xfId="0" applyNumberFormat="1" applyFont="1" applyFill="1" applyBorder="1" applyAlignment="1" applyProtection="1">
      <alignment horizontal="center"/>
    </xf>
    <xf numFmtId="4" fontId="30" fillId="3" borderId="0" xfId="0" applyNumberFormat="1" applyFont="1" applyFill="1" applyProtection="1">
      <protection locked="0"/>
    </xf>
    <xf numFmtId="168" fontId="7" fillId="15" borderId="4" xfId="0" applyNumberFormat="1" applyFont="1" applyFill="1" applyBorder="1" applyAlignment="1" applyProtection="1">
      <alignment vertical="center"/>
      <protection hidden="1"/>
    </xf>
    <xf numFmtId="168" fontId="7" fillId="2" borderId="4" xfId="0" applyNumberFormat="1" applyFont="1" applyFill="1" applyBorder="1" applyAlignment="1" applyProtection="1">
      <alignment vertical="center"/>
      <protection hidden="1"/>
    </xf>
    <xf numFmtId="168" fontId="7" fillId="2" borderId="15" xfId="0" applyNumberFormat="1" applyFont="1" applyFill="1" applyBorder="1" applyAlignment="1" applyProtection="1">
      <alignment vertical="center"/>
      <protection hidden="1"/>
    </xf>
    <xf numFmtId="168" fontId="7" fillId="15" borderId="15" xfId="0" applyNumberFormat="1" applyFont="1" applyFill="1" applyBorder="1" applyAlignment="1" applyProtection="1">
      <alignment vertical="center"/>
      <protection hidden="1"/>
    </xf>
    <xf numFmtId="0" fontId="36" fillId="2" borderId="0" xfId="0" applyFont="1" applyFill="1" applyAlignment="1" applyProtection="1">
      <alignment horizontal="right"/>
      <protection locked="0"/>
    </xf>
    <xf numFmtId="44" fontId="88" fillId="2" borderId="0" xfId="0" applyNumberFormat="1" applyFont="1" applyFill="1" applyProtection="1">
      <protection locked="0"/>
    </xf>
    <xf numFmtId="2" fontId="37" fillId="2" borderId="0" xfId="0" applyNumberFormat="1" applyFont="1" applyFill="1" applyProtection="1">
      <protection locked="0"/>
    </xf>
    <xf numFmtId="0" fontId="38" fillId="2" borderId="0" xfId="0" applyFont="1" applyFill="1" applyAlignment="1">
      <alignment horizontal="center"/>
    </xf>
    <xf numFmtId="0" fontId="34" fillId="13" borderId="1" xfId="0" applyFont="1" applyFill="1" applyBorder="1" applyAlignment="1">
      <alignment horizontal="left"/>
    </xf>
    <xf numFmtId="0" fontId="34" fillId="13" borderId="0" xfId="0" applyFont="1" applyFill="1" applyBorder="1" applyAlignment="1">
      <alignment horizontal="left"/>
    </xf>
    <xf numFmtId="2" fontId="31" fillId="11" borderId="0" xfId="0" applyNumberFormat="1" applyFont="1" applyFill="1" applyProtection="1">
      <protection locked="0"/>
    </xf>
    <xf numFmtId="3" fontId="34" fillId="13" borderId="1" xfId="0" applyNumberFormat="1" applyFont="1" applyFill="1" applyBorder="1"/>
    <xf numFmtId="4" fontId="34" fillId="13" borderId="1" xfId="0" applyNumberFormat="1" applyFont="1" applyFill="1" applyBorder="1"/>
    <xf numFmtId="3" fontId="35" fillId="2" borderId="0" xfId="0" applyNumberFormat="1" applyFont="1" applyFill="1" applyBorder="1" applyProtection="1">
      <protection locked="0"/>
    </xf>
    <xf numFmtId="0" fontId="34" fillId="13" borderId="0" xfId="0" applyFont="1" applyFill="1" applyBorder="1" applyProtection="1">
      <protection locked="0"/>
    </xf>
    <xf numFmtId="0" fontId="34" fillId="13" borderId="0" xfId="0" applyFont="1" applyFill="1" applyBorder="1"/>
    <xf numFmtId="3" fontId="34" fillId="13" borderId="0" xfId="0" applyNumberFormat="1" applyFont="1" applyFill="1" applyBorder="1" applyProtection="1">
      <protection locked="0"/>
    </xf>
    <xf numFmtId="0" fontId="30" fillId="2" borderId="0" xfId="0" applyFont="1" applyFill="1" applyBorder="1"/>
    <xf numFmtId="0" fontId="30" fillId="36" borderId="0" xfId="0" applyFont="1" applyFill="1" applyBorder="1" applyProtection="1">
      <protection locked="0"/>
    </xf>
    <xf numFmtId="0" fontId="30" fillId="36" borderId="0" xfId="0" applyFont="1" applyFill="1" applyBorder="1"/>
    <xf numFmtId="0" fontId="30" fillId="6" borderId="0" xfId="0" applyFont="1" applyFill="1" applyBorder="1"/>
    <xf numFmtId="0" fontId="30" fillId="2" borderId="55" xfId="0" applyFont="1" applyFill="1" applyBorder="1" applyAlignment="1" applyProtection="1">
      <alignment horizontal="center"/>
      <protection locked="0"/>
    </xf>
    <xf numFmtId="0" fontId="30" fillId="2" borderId="56" xfId="0" applyFont="1" applyFill="1" applyBorder="1" applyAlignment="1" applyProtection="1">
      <alignment horizontal="center"/>
      <protection locked="0"/>
    </xf>
    <xf numFmtId="0" fontId="38" fillId="2" borderId="25" xfId="0" applyFont="1" applyFill="1" applyBorder="1"/>
    <xf numFmtId="0" fontId="35" fillId="2" borderId="21" xfId="0" applyFont="1" applyFill="1" applyBorder="1" applyProtection="1">
      <protection locked="0"/>
    </xf>
    <xf numFmtId="3" fontId="36" fillId="2" borderId="185" xfId="0" applyNumberFormat="1" applyFont="1" applyFill="1" applyBorder="1"/>
    <xf numFmtId="0" fontId="36" fillId="2" borderId="185" xfId="0" applyFont="1" applyFill="1" applyBorder="1" applyProtection="1">
      <protection locked="0"/>
    </xf>
    <xf numFmtId="4" fontId="38" fillId="11" borderId="186" xfId="0" applyNumberFormat="1" applyFont="1" applyFill="1" applyBorder="1" applyAlignment="1" applyProtection="1">
      <alignment horizontal="center"/>
    </xf>
    <xf numFmtId="0" fontId="38" fillId="2" borderId="187" xfId="0" applyFont="1" applyFill="1" applyBorder="1" applyAlignment="1" applyProtection="1">
      <alignment horizontal="center"/>
      <protection locked="0"/>
    </xf>
    <xf numFmtId="3" fontId="38" fillId="2" borderId="187" xfId="0" applyNumberFormat="1" applyFont="1" applyFill="1" applyBorder="1" applyAlignment="1" applyProtection="1">
      <alignment horizontal="center"/>
      <protection locked="0"/>
    </xf>
    <xf numFmtId="4" fontId="89" fillId="2" borderId="101" xfId="0" applyNumberFormat="1" applyFont="1" applyFill="1" applyBorder="1" applyProtection="1"/>
    <xf numFmtId="4" fontId="38" fillId="2" borderId="101" xfId="0" applyNumberFormat="1" applyFont="1" applyFill="1" applyBorder="1" applyProtection="1">
      <protection locked="0"/>
    </xf>
    <xf numFmtId="4" fontId="89" fillId="2" borderId="101" xfId="0" applyNumberFormat="1" applyFont="1" applyFill="1" applyBorder="1" applyProtection="1">
      <protection locked="0"/>
    </xf>
    <xf numFmtId="169" fontId="36" fillId="2" borderId="101" xfId="0" applyNumberFormat="1" applyFont="1" applyFill="1" applyBorder="1" applyProtection="1">
      <protection locked="0"/>
    </xf>
    <xf numFmtId="169" fontId="90" fillId="2" borderId="101" xfId="0" applyNumberFormat="1" applyFont="1" applyFill="1" applyBorder="1" applyProtection="1">
      <protection locked="0"/>
    </xf>
    <xf numFmtId="170" fontId="36" fillId="2" borderId="0" xfId="0" applyNumberFormat="1" applyFont="1" applyFill="1" applyProtection="1">
      <protection locked="0"/>
    </xf>
    <xf numFmtId="168" fontId="7" fillId="15" borderId="7" xfId="0" applyNumberFormat="1" applyFont="1" applyFill="1" applyBorder="1" applyAlignment="1" applyProtection="1">
      <alignment horizontal="left"/>
      <protection hidden="1"/>
    </xf>
    <xf numFmtId="4" fontId="34" fillId="0" borderId="189" xfId="0" applyNumberFormat="1" applyFont="1" applyFill="1" applyBorder="1" applyAlignment="1" applyProtection="1">
      <alignment horizontal="center" vertical="center"/>
      <protection hidden="1"/>
    </xf>
    <xf numFmtId="0" fontId="30" fillId="0" borderId="190" xfId="0" applyFont="1" applyFill="1" applyBorder="1" applyAlignment="1" applyProtection="1">
      <alignment horizontal="left" vertical="center" indent="1"/>
      <protection hidden="1"/>
    </xf>
    <xf numFmtId="3" fontId="31" fillId="0" borderId="188" xfId="0" applyNumberFormat="1" applyFont="1" applyFill="1" applyBorder="1" applyAlignment="1" applyProtection="1">
      <alignment vertical="center"/>
      <protection hidden="1"/>
    </xf>
    <xf numFmtId="0" fontId="30" fillId="0" borderId="73" xfId="0" applyFont="1" applyBorder="1" applyAlignment="1" applyProtection="1">
      <alignment horizontal="left" indent="5"/>
      <protection hidden="1"/>
    </xf>
    <xf numFmtId="0" fontId="30" fillId="0" borderId="11" xfId="0" applyFont="1" applyBorder="1" applyProtection="1">
      <protection hidden="1"/>
    </xf>
    <xf numFmtId="0" fontId="30" fillId="0" borderId="12" xfId="0" applyFont="1" applyBorder="1" applyProtection="1">
      <protection hidden="1"/>
    </xf>
    <xf numFmtId="3" fontId="30" fillId="0" borderId="12" xfId="0" applyNumberFormat="1" applyFont="1" applyBorder="1" applyProtection="1">
      <protection hidden="1"/>
    </xf>
    <xf numFmtId="3" fontId="30" fillId="0" borderId="11" xfId="0" applyNumberFormat="1" applyFont="1" applyBorder="1" applyProtection="1">
      <protection hidden="1"/>
    </xf>
    <xf numFmtId="3" fontId="30" fillId="0" borderId="14" xfId="0" applyNumberFormat="1" applyFont="1" applyBorder="1" applyProtection="1">
      <protection hidden="1"/>
    </xf>
    <xf numFmtId="3" fontId="31" fillId="11" borderId="176" xfId="0" applyNumberFormat="1" applyFont="1" applyFill="1" applyBorder="1" applyAlignment="1" applyProtection="1">
      <alignment horizontal="center" vertical="center" wrapText="1"/>
    </xf>
    <xf numFmtId="3" fontId="31" fillId="11" borderId="188" xfId="0" applyNumberFormat="1" applyFont="1" applyFill="1" applyBorder="1" applyAlignment="1" applyProtection="1">
      <alignment horizontal="center" vertical="center" wrapText="1"/>
    </xf>
    <xf numFmtId="3" fontId="31" fillId="11" borderId="177" xfId="0" applyNumberFormat="1" applyFont="1" applyFill="1" applyBorder="1" applyAlignment="1" applyProtection="1">
      <alignment horizontal="center" vertical="center" wrapText="1"/>
    </xf>
    <xf numFmtId="0" fontId="7" fillId="2" borderId="0" xfId="0" quotePrefix="1" applyFont="1" applyFill="1" applyBorder="1" applyAlignment="1" applyProtection="1">
      <alignment horizontal="left"/>
      <protection hidden="1"/>
    </xf>
    <xf numFmtId="168" fontId="7" fillId="2" borderId="177" xfId="0" applyNumberFormat="1" applyFont="1" applyFill="1" applyBorder="1" applyAlignment="1" applyProtection="1">
      <alignment horizontal="right"/>
      <protection hidden="1"/>
    </xf>
    <xf numFmtId="3" fontId="7" fillId="2" borderId="8" xfId="0" quotePrefix="1" applyNumberFormat="1" applyFont="1" applyFill="1" applyBorder="1" applyAlignment="1" applyProtection="1">
      <alignment vertical="center"/>
      <protection hidden="1"/>
    </xf>
    <xf numFmtId="3" fontId="7" fillId="2" borderId="20" xfId="0" quotePrefix="1" applyNumberFormat="1" applyFont="1" applyFill="1" applyBorder="1" applyAlignment="1" applyProtection="1">
      <alignment vertical="center"/>
      <protection hidden="1"/>
    </xf>
    <xf numFmtId="49" fontId="15" fillId="15" borderId="177" xfId="0" applyNumberFormat="1" applyFont="1" applyFill="1" applyBorder="1" applyAlignment="1" applyProtection="1">
      <alignment horizontal="left"/>
      <protection hidden="1"/>
    </xf>
    <xf numFmtId="0" fontId="15" fillId="14" borderId="188" xfId="0" applyFont="1" applyFill="1" applyBorder="1" applyAlignment="1" applyProtection="1">
      <alignment horizontal="left" wrapText="1"/>
      <protection hidden="1"/>
    </xf>
    <xf numFmtId="49" fontId="12" fillId="24" borderId="188" xfId="0" applyNumberFormat="1" applyFont="1" applyFill="1" applyBorder="1" applyAlignment="1" applyProtection="1">
      <alignment horizontal="center"/>
      <protection hidden="1"/>
    </xf>
    <xf numFmtId="3" fontId="12" fillId="15" borderId="177" xfId="0" applyNumberFormat="1" applyFont="1" applyFill="1" applyBorder="1" applyAlignment="1" applyProtection="1">
      <alignment horizontal="right"/>
      <protection hidden="1"/>
    </xf>
    <xf numFmtId="168" fontId="12" fillId="15" borderId="177" xfId="0" applyNumberFormat="1" applyFont="1" applyFill="1" applyBorder="1" applyAlignment="1" applyProtection="1">
      <alignment horizontal="right"/>
      <protection hidden="1"/>
    </xf>
    <xf numFmtId="168" fontId="12" fillId="24" borderId="177" xfId="0" applyNumberFormat="1" applyFont="1" applyFill="1" applyBorder="1" applyAlignment="1" applyProtection="1">
      <alignment horizontal="right"/>
      <protection hidden="1"/>
    </xf>
    <xf numFmtId="3" fontId="36" fillId="2" borderId="176" xfId="0" applyNumberFormat="1" applyFont="1" applyFill="1" applyBorder="1" applyAlignment="1" applyProtection="1">
      <alignment horizontal="left"/>
    </xf>
    <xf numFmtId="3" fontId="36" fillId="2" borderId="176" xfId="0" applyNumberFormat="1" applyFont="1" applyFill="1" applyBorder="1" applyAlignment="1" applyProtection="1">
      <alignment horizontal="center"/>
    </xf>
    <xf numFmtId="0" fontId="15" fillId="15" borderId="188" xfId="0" applyFont="1" applyFill="1" applyBorder="1" applyAlignment="1" applyProtection="1">
      <alignment horizontal="left" wrapText="1"/>
      <protection hidden="1"/>
    </xf>
    <xf numFmtId="49" fontId="12" fillId="15" borderId="188" xfId="0" applyNumberFormat="1" applyFont="1" applyFill="1" applyBorder="1" applyAlignment="1" applyProtection="1">
      <alignment horizontal="center"/>
      <protection hidden="1"/>
    </xf>
    <xf numFmtId="0" fontId="15" fillId="15" borderId="9" xfId="0" quotePrefix="1" applyFont="1" applyFill="1" applyBorder="1" applyAlignment="1" applyProtection="1">
      <alignment horizontal="left" wrapText="1"/>
      <protection hidden="1"/>
    </xf>
    <xf numFmtId="49" fontId="36" fillId="2" borderId="188" xfId="0" quotePrefix="1" applyNumberFormat="1" applyFont="1" applyFill="1" applyBorder="1" applyAlignment="1">
      <alignment horizontal="left" indent="5"/>
    </xf>
    <xf numFmtId="49" fontId="36" fillId="0" borderId="0" xfId="7" quotePrefix="1" applyNumberFormat="1" applyFont="1" applyBorder="1" applyAlignment="1" applyProtection="1">
      <alignment horizontal="left" vertical="center" indent="5"/>
    </xf>
    <xf numFmtId="3" fontId="30" fillId="15" borderId="188" xfId="0" applyNumberFormat="1" applyFont="1" applyFill="1" applyBorder="1" applyAlignment="1" applyProtection="1">
      <protection locked="0"/>
    </xf>
    <xf numFmtId="49" fontId="35" fillId="2" borderId="177" xfId="0" applyNumberFormat="1" applyFont="1" applyFill="1" applyBorder="1" applyAlignment="1" applyProtection="1">
      <alignment horizontal="left"/>
      <protection locked="0"/>
    </xf>
    <xf numFmtId="49" fontId="36" fillId="2" borderId="188" xfId="0" applyNumberFormat="1" applyFont="1" applyFill="1" applyBorder="1" applyAlignment="1">
      <alignment horizontal="left" indent="5"/>
    </xf>
    <xf numFmtId="3" fontId="30" fillId="2" borderId="188" xfId="0" applyNumberFormat="1" applyFont="1" applyFill="1" applyBorder="1" applyAlignment="1" applyProtection="1">
      <protection locked="0"/>
    </xf>
    <xf numFmtId="0" fontId="38" fillId="2" borderId="35" xfId="0" applyFont="1" applyFill="1" applyBorder="1"/>
    <xf numFmtId="0" fontId="38" fillId="2" borderId="0" xfId="0" applyFont="1" applyFill="1" applyBorder="1"/>
    <xf numFmtId="3" fontId="38" fillId="2" borderId="36" xfId="0" applyNumberFormat="1" applyFont="1" applyFill="1" applyBorder="1" applyProtection="1"/>
    <xf numFmtId="0" fontId="30" fillId="24" borderId="191" xfId="0" applyFont="1" applyFill="1" applyBorder="1" applyAlignment="1" applyProtection="1">
      <alignment horizontal="right"/>
      <protection hidden="1"/>
    </xf>
    <xf numFmtId="0" fontId="36" fillId="2" borderId="9" xfId="0" applyNumberFormat="1" applyFont="1" applyFill="1" applyBorder="1" applyAlignment="1">
      <alignment horizontal="left" indent="5"/>
    </xf>
    <xf numFmtId="0" fontId="91" fillId="0" borderId="0" xfId="0" applyFont="1" applyAlignment="1" applyProtection="1">
      <alignment wrapText="1"/>
      <protection hidden="1"/>
    </xf>
    <xf numFmtId="0" fontId="91" fillId="0" borderId="0" xfId="0" applyFont="1" applyAlignment="1" applyProtection="1">
      <protection hidden="1"/>
    </xf>
    <xf numFmtId="0" fontId="30" fillId="0" borderId="0" xfId="0" applyFont="1" applyAlignment="1" applyProtection="1">
      <alignment wrapText="1"/>
      <protection hidden="1"/>
    </xf>
    <xf numFmtId="0" fontId="30" fillId="0" borderId="0" xfId="0" applyFont="1" applyAlignment="1" applyProtection="1">
      <protection hidden="1"/>
    </xf>
    <xf numFmtId="1" fontId="41" fillId="0" borderId="0" xfId="0" applyNumberFormat="1" applyFont="1" applyFill="1" applyAlignment="1" applyProtection="1">
      <alignment horizontal="left" wrapText="1"/>
      <protection hidden="1"/>
    </xf>
    <xf numFmtId="0" fontId="47" fillId="0" borderId="101" xfId="2" applyNumberFormat="1" applyBorder="1"/>
    <xf numFmtId="0" fontId="47" fillId="0" borderId="0" xfId="2"/>
    <xf numFmtId="0" fontId="39" fillId="28" borderId="124" xfId="6" applyFont="1" applyFill="1" applyBorder="1" applyAlignment="1">
      <alignment horizontal="center" vertical="center" wrapText="1"/>
    </xf>
    <xf numFmtId="3" fontId="30" fillId="2" borderId="0" xfId="0" applyNumberFormat="1" applyFont="1" applyFill="1" applyProtection="1">
      <protection locked="0"/>
    </xf>
    <xf numFmtId="3" fontId="11" fillId="0" borderId="0" xfId="0" applyNumberFormat="1" applyFont="1" applyFill="1" applyBorder="1" applyProtection="1">
      <protection hidden="1"/>
    </xf>
    <xf numFmtId="49" fontId="39" fillId="24" borderId="101" xfId="6" applyNumberFormat="1" applyFont="1" applyFill="1" applyBorder="1" applyAlignment="1">
      <alignment horizontal="right"/>
    </xf>
    <xf numFmtId="171" fontId="7" fillId="15" borderId="7" xfId="0" applyNumberFormat="1" applyFont="1" applyFill="1" applyBorder="1" applyAlignment="1" applyProtection="1">
      <alignment horizontal="right"/>
      <protection hidden="1"/>
    </xf>
    <xf numFmtId="49" fontId="36" fillId="15" borderId="188" xfId="0" applyNumberFormat="1" applyFont="1" applyFill="1" applyBorder="1" applyAlignment="1">
      <alignment horizontal="left" indent="1"/>
    </xf>
    <xf numFmtId="49" fontId="36" fillId="2" borderId="188" xfId="0" applyNumberFormat="1" applyFont="1" applyFill="1" applyBorder="1" applyAlignment="1">
      <alignment horizontal="left" indent="2"/>
    </xf>
    <xf numFmtId="49" fontId="69" fillId="2" borderId="188" xfId="0" applyNumberFormat="1" applyFont="1" applyFill="1" applyBorder="1" applyAlignment="1">
      <alignment horizontal="left" indent="2"/>
    </xf>
    <xf numFmtId="0" fontId="39" fillId="2" borderId="148" xfId="0" applyFont="1" applyFill="1" applyBorder="1"/>
    <xf numFmtId="49" fontId="34" fillId="2" borderId="177" xfId="0" applyNumberFormat="1" applyFont="1" applyFill="1" applyBorder="1" applyAlignment="1" applyProtection="1">
      <alignment horizontal="left"/>
      <protection locked="0"/>
    </xf>
    <xf numFmtId="0" fontId="36" fillId="2" borderId="188" xfId="0" applyFont="1" applyFill="1" applyBorder="1" applyAlignment="1">
      <alignment horizontal="left"/>
    </xf>
    <xf numFmtId="49" fontId="36" fillId="2" borderId="0" xfId="0" applyNumberFormat="1" applyFont="1" applyFill="1" applyBorder="1" applyAlignment="1">
      <alignment horizontal="left" indent="1"/>
    </xf>
    <xf numFmtId="49" fontId="34" fillId="2" borderId="0" xfId="0" applyNumberFormat="1" applyFont="1" applyFill="1" applyBorder="1" applyAlignment="1" applyProtection="1">
      <alignment horizontal="left"/>
      <protection locked="0"/>
    </xf>
    <xf numFmtId="3" fontId="30" fillId="2" borderId="188" xfId="0" applyNumberFormat="1" applyFont="1" applyFill="1" applyBorder="1" applyAlignment="1" applyProtection="1"/>
    <xf numFmtId="3" fontId="30" fillId="2" borderId="177" xfId="0" applyNumberFormat="1" applyFont="1" applyFill="1" applyBorder="1" applyAlignment="1" applyProtection="1"/>
    <xf numFmtId="49" fontId="7" fillId="0" borderId="177" xfId="0" applyNumberFormat="1" applyFont="1" applyBorder="1" applyAlignment="1" applyProtection="1">
      <alignment horizontal="center"/>
      <protection hidden="1"/>
    </xf>
    <xf numFmtId="0" fontId="7" fillId="0" borderId="188" xfId="0" applyFont="1" applyBorder="1" applyAlignment="1" applyProtection="1">
      <alignment horizontal="left"/>
      <protection hidden="1"/>
    </xf>
    <xf numFmtId="49" fontId="7" fillId="0" borderId="188" xfId="0" applyNumberFormat="1" applyFont="1" applyBorder="1" applyAlignment="1" applyProtection="1">
      <alignment horizontal="center"/>
      <protection hidden="1"/>
    </xf>
    <xf numFmtId="3" fontId="9" fillId="0" borderId="188" xfId="0" applyNumberFormat="1" applyFont="1" applyBorder="1" applyAlignment="1" applyProtection="1">
      <protection hidden="1"/>
    </xf>
    <xf numFmtId="168" fontId="9" fillId="0" borderId="177" xfId="0" applyNumberFormat="1" applyFont="1" applyBorder="1" applyAlignment="1" applyProtection="1">
      <protection hidden="1"/>
    </xf>
    <xf numFmtId="168" fontId="9" fillId="0" borderId="188" xfId="0" applyNumberFormat="1" applyFont="1" applyBorder="1" applyAlignment="1" applyProtection="1">
      <protection hidden="1"/>
    </xf>
    <xf numFmtId="49" fontId="15" fillId="24" borderId="177" xfId="0" applyNumberFormat="1" applyFont="1" applyFill="1" applyBorder="1" applyAlignment="1" applyProtection="1">
      <alignment horizontal="left"/>
      <protection hidden="1"/>
    </xf>
    <xf numFmtId="0" fontId="12" fillId="24" borderId="188" xfId="0" applyFont="1" applyFill="1" applyBorder="1" applyAlignment="1" applyProtection="1">
      <alignment horizontal="left"/>
      <protection hidden="1"/>
    </xf>
    <xf numFmtId="49" fontId="11" fillId="0" borderId="177" xfId="0" applyNumberFormat="1" applyFont="1" applyBorder="1" applyAlignment="1" applyProtection="1">
      <alignment horizontal="center"/>
      <protection hidden="1"/>
    </xf>
    <xf numFmtId="168" fontId="9" fillId="0" borderId="177" xfId="0" applyNumberFormat="1" applyFont="1" applyFill="1" applyBorder="1" applyAlignment="1" applyProtection="1">
      <alignment horizontal="right" vertical="center"/>
      <protection hidden="1"/>
    </xf>
    <xf numFmtId="168" fontId="7" fillId="24" borderId="177" xfId="0" applyNumberFormat="1" applyFont="1" applyFill="1" applyBorder="1" applyAlignment="1" applyProtection="1">
      <alignment horizontal="right" vertical="center"/>
      <protection hidden="1"/>
    </xf>
    <xf numFmtId="168" fontId="9" fillId="2" borderId="0" xfId="0" applyNumberFormat="1" applyFont="1" applyFill="1" applyBorder="1" applyAlignment="1" applyProtection="1">
      <alignment horizontal="center"/>
      <protection hidden="1"/>
    </xf>
    <xf numFmtId="49" fontId="38" fillId="2" borderId="0" xfId="0" applyNumberFormat="1" applyFont="1" applyFill="1" applyBorder="1" applyAlignment="1">
      <alignment horizontal="center"/>
    </xf>
    <xf numFmtId="3" fontId="38" fillId="15" borderId="176" xfId="0" applyNumberFormat="1" applyFont="1" applyFill="1" applyBorder="1" applyAlignment="1" applyProtection="1">
      <alignment horizontal="right"/>
      <protection locked="0"/>
    </xf>
    <xf numFmtId="3" fontId="38" fillId="15" borderId="9" xfId="0" applyNumberFormat="1" applyFont="1" applyFill="1" applyBorder="1" applyAlignment="1" applyProtection="1">
      <alignment horizontal="right"/>
      <protection locked="0"/>
    </xf>
    <xf numFmtId="3" fontId="38" fillId="15" borderId="7" xfId="0" applyNumberFormat="1" applyFont="1" applyFill="1" applyBorder="1" applyAlignment="1" applyProtection="1">
      <alignment horizontal="right"/>
      <protection locked="0"/>
    </xf>
    <xf numFmtId="49" fontId="40" fillId="2" borderId="0" xfId="0" applyNumberFormat="1" applyFont="1" applyFill="1" applyBorder="1" applyAlignment="1">
      <alignment horizontal="center" vertical="center"/>
    </xf>
    <xf numFmtId="0" fontId="32" fillId="2" borderId="3" xfId="0" applyFont="1" applyFill="1" applyBorder="1" applyAlignment="1" applyProtection="1">
      <alignment horizontal="center" vertical="center" wrapText="1"/>
      <protection locked="0"/>
    </xf>
    <xf numFmtId="0" fontId="36" fillId="2" borderId="102" xfId="0" applyFont="1" applyFill="1" applyBorder="1" applyAlignment="1" applyProtection="1">
      <alignment horizontal="center"/>
      <protection locked="0"/>
    </xf>
    <xf numFmtId="0" fontId="36" fillId="2" borderId="103" xfId="0" applyFont="1" applyFill="1" applyBorder="1" applyAlignment="1" applyProtection="1">
      <alignment horizontal="center"/>
      <protection locked="0"/>
    </xf>
    <xf numFmtId="0" fontId="36" fillId="2" borderId="104" xfId="0" applyFont="1" applyFill="1" applyBorder="1" applyAlignment="1" applyProtection="1">
      <alignment horizontal="center"/>
      <protection locked="0"/>
    </xf>
    <xf numFmtId="49" fontId="31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8" borderId="3" xfId="0" applyFont="1" applyFill="1" applyBorder="1" applyAlignment="1" applyProtection="1">
      <alignment horizontal="center" vertical="center" wrapText="1"/>
      <protection locked="0"/>
    </xf>
    <xf numFmtId="49" fontId="36" fillId="2" borderId="7" xfId="0" applyNumberFormat="1" applyFont="1" applyFill="1" applyBorder="1" applyAlignment="1" applyProtection="1">
      <alignment horizontal="left"/>
      <protection locked="0"/>
    </xf>
    <xf numFmtId="49" fontId="36" fillId="2" borderId="4" xfId="0" applyNumberFormat="1" applyFont="1" applyFill="1" applyBorder="1" applyAlignment="1" applyProtection="1">
      <alignment horizontal="left"/>
      <protection locked="0"/>
    </xf>
    <xf numFmtId="0" fontId="34" fillId="2" borderId="7" xfId="0" applyFont="1" applyFill="1" applyBorder="1" applyAlignment="1" applyProtection="1">
      <alignment horizontal="left" wrapText="1"/>
      <protection locked="0"/>
    </xf>
    <xf numFmtId="169" fontId="32" fillId="8" borderId="37" xfId="0" applyNumberFormat="1" applyFont="1" applyFill="1" applyBorder="1" applyAlignment="1" applyProtection="1">
      <alignment horizontal="center" vertical="center" wrapText="1"/>
      <protection locked="0"/>
    </xf>
    <xf numFmtId="169" fontId="32" fillId="8" borderId="60" xfId="0" applyNumberFormat="1" applyFont="1" applyFill="1" applyBorder="1" applyAlignment="1" applyProtection="1">
      <alignment horizontal="center" vertical="center" wrapText="1"/>
      <protection locked="0"/>
    </xf>
    <xf numFmtId="169" fontId="31" fillId="22" borderId="3" xfId="0" applyNumberFormat="1" applyFont="1" applyFill="1" applyBorder="1" applyAlignment="1" applyProtection="1">
      <alignment horizontal="center" vertical="center" wrapText="1"/>
      <protection locked="0"/>
    </xf>
    <xf numFmtId="49" fontId="36" fillId="2" borderId="1" xfId="0" applyNumberFormat="1" applyFont="1" applyFill="1" applyBorder="1" applyAlignment="1" applyProtection="1">
      <alignment horizontal="left" vertical="center" indent="2"/>
      <protection locked="0"/>
    </xf>
    <xf numFmtId="0" fontId="37" fillId="2" borderId="48" xfId="0" applyFont="1" applyFill="1" applyBorder="1" applyAlignment="1" applyProtection="1">
      <alignment horizontal="left" wrapText="1"/>
      <protection locked="0"/>
    </xf>
    <xf numFmtId="49" fontId="31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22" borderId="3" xfId="0" applyFont="1" applyFill="1" applyBorder="1" applyAlignment="1" applyProtection="1">
      <alignment horizontal="center" vertical="center" wrapText="1"/>
      <protection locked="0"/>
    </xf>
    <xf numFmtId="49" fontId="31" fillId="22" borderId="5" xfId="0" applyNumberFormat="1" applyFont="1" applyFill="1" applyBorder="1" applyAlignment="1" applyProtection="1">
      <alignment horizontal="center" vertical="center" wrapText="1"/>
      <protection locked="0"/>
    </xf>
    <xf numFmtId="49" fontId="36" fillId="7" borderId="1" xfId="0" applyNumberFormat="1" applyFont="1" applyFill="1" applyBorder="1" applyAlignment="1" applyProtection="1">
      <alignment horizontal="left" vertical="center" indent="1"/>
      <protection locked="0"/>
    </xf>
    <xf numFmtId="49" fontId="36" fillId="2" borderId="1" xfId="0" applyNumberFormat="1" applyFont="1" applyFill="1" applyBorder="1" applyAlignment="1" applyProtection="1">
      <alignment horizontal="left" vertical="center" indent="4"/>
      <protection locked="0"/>
    </xf>
    <xf numFmtId="49" fontId="36" fillId="7" borderId="1" xfId="0" applyNumberFormat="1" applyFont="1" applyFill="1" applyBorder="1" applyAlignment="1" applyProtection="1">
      <alignment horizontal="left" vertical="center" wrapText="1" indent="1"/>
      <protection locked="0"/>
    </xf>
    <xf numFmtId="49" fontId="36" fillId="2" borderId="1" xfId="0" applyNumberFormat="1" applyFont="1" applyFill="1" applyBorder="1" applyAlignment="1" applyProtection="1">
      <alignment horizontal="left" vertical="center" wrapText="1" indent="2"/>
      <protection locked="0"/>
    </xf>
    <xf numFmtId="0" fontId="31" fillId="12" borderId="38" xfId="0" applyFont="1" applyFill="1" applyBorder="1" applyAlignment="1" applyProtection="1">
      <alignment horizontal="left"/>
      <protection locked="0"/>
    </xf>
    <xf numFmtId="0" fontId="31" fillId="12" borderId="134" xfId="0" applyFont="1" applyFill="1" applyBorder="1" applyAlignment="1" applyProtection="1">
      <alignment horizontal="left"/>
      <protection locked="0"/>
    </xf>
    <xf numFmtId="0" fontId="31" fillId="12" borderId="13" xfId="0" applyFont="1" applyFill="1" applyBorder="1" applyAlignment="1" applyProtection="1">
      <alignment horizontal="left" indent="2"/>
      <protection locked="0"/>
    </xf>
    <xf numFmtId="0" fontId="31" fillId="12" borderId="135" xfId="0" applyFont="1" applyFill="1" applyBorder="1" applyAlignment="1" applyProtection="1">
      <alignment horizontal="left" indent="2"/>
      <protection locked="0"/>
    </xf>
    <xf numFmtId="0" fontId="34" fillId="2" borderId="41" xfId="0" applyFont="1" applyFill="1" applyBorder="1" applyAlignment="1" applyProtection="1">
      <alignment horizontal="left" wrapText="1"/>
      <protection locked="0"/>
    </xf>
    <xf numFmtId="0" fontId="31" fillId="12" borderId="7" xfId="0" applyFont="1" applyFill="1" applyBorder="1" applyAlignment="1" applyProtection="1">
      <alignment horizontal="left" indent="2"/>
      <protection locked="0"/>
    </xf>
    <xf numFmtId="0" fontId="31" fillId="12" borderId="2" xfId="0" applyFont="1" applyFill="1" applyBorder="1" applyAlignment="1" applyProtection="1">
      <alignment horizontal="left" indent="2"/>
      <protection locked="0"/>
    </xf>
    <xf numFmtId="0" fontId="28" fillId="2" borderId="0" xfId="0" applyFont="1" applyFill="1" applyBorder="1" applyAlignment="1" applyProtection="1">
      <alignment horizontal="left"/>
      <protection locked="0"/>
    </xf>
    <xf numFmtId="0" fontId="30" fillId="2" borderId="0" xfId="0" applyFont="1" applyFill="1" applyBorder="1" applyAlignment="1" applyProtection="1">
      <alignment horizontal="left" vertical="top" indent="8"/>
      <protection locked="0"/>
    </xf>
    <xf numFmtId="49" fontId="31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11" borderId="3" xfId="0" applyFont="1" applyFill="1" applyBorder="1" applyAlignment="1" applyProtection="1">
      <alignment horizontal="center" vertical="center" wrapText="1"/>
      <protection locked="0"/>
    </xf>
    <xf numFmtId="0" fontId="31" fillId="11" borderId="5" xfId="0" applyFont="1" applyFill="1" applyBorder="1" applyAlignment="1" applyProtection="1">
      <alignment horizontal="center" vertical="center" wrapText="1"/>
      <protection locked="0"/>
    </xf>
    <xf numFmtId="169" fontId="31" fillId="11" borderId="3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0" xfId="0" applyNumberFormat="1" applyFont="1" applyFill="1" applyBorder="1" applyAlignment="1" applyProtection="1">
      <alignment horizontal="right"/>
      <protection locked="0"/>
    </xf>
    <xf numFmtId="0" fontId="29" fillId="2" borderId="0" xfId="0" applyFont="1" applyFill="1" applyBorder="1" applyAlignment="1" applyProtection="1">
      <alignment horizontal="center"/>
      <protection locked="0"/>
    </xf>
    <xf numFmtId="1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9" fillId="24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15" borderId="3" xfId="0" applyFont="1" applyFill="1" applyBorder="1" applyAlignment="1" applyProtection="1">
      <alignment horizontal="center" vertical="center" wrapText="1"/>
      <protection hidden="1"/>
    </xf>
    <xf numFmtId="49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1" fontId="9" fillId="15" borderId="3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1" fontId="7" fillId="2" borderId="5" xfId="0" applyNumberFormat="1" applyFont="1" applyFill="1" applyBorder="1" applyAlignment="1" applyProtection="1">
      <alignment horizontal="center" vertical="center" wrapText="1"/>
      <protection hidden="1"/>
    </xf>
    <xf numFmtId="1" fontId="7" fillId="2" borderId="37" xfId="0" applyNumberFormat="1" applyFont="1" applyFill="1" applyBorder="1" applyAlignment="1" applyProtection="1">
      <alignment horizontal="center" vertical="center" wrapText="1"/>
      <protection hidden="1"/>
    </xf>
    <xf numFmtId="1" fontId="7" fillId="2" borderId="60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9" fillId="15" borderId="0" xfId="0" applyFont="1" applyFill="1" applyBorder="1" applyAlignment="1" applyProtection="1">
      <alignment horizontal="left"/>
      <protection hidden="1"/>
    </xf>
    <xf numFmtId="0" fontId="9" fillId="24" borderId="3" xfId="0" applyFont="1" applyFill="1" applyBorder="1" applyAlignment="1" applyProtection="1">
      <alignment horizontal="center" vertical="center" wrapText="1"/>
      <protection hidden="1"/>
    </xf>
    <xf numFmtId="3" fontId="9" fillId="14" borderId="3" xfId="0" applyNumberFormat="1" applyFont="1" applyFill="1" applyBorder="1" applyAlignment="1" applyProtection="1">
      <alignment horizontal="left" wrapText="1"/>
      <protection hidden="1"/>
    </xf>
    <xf numFmtId="49" fontId="7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3" fontId="7" fillId="52" borderId="3" xfId="0" applyNumberFormat="1" applyFont="1" applyFill="1" applyBorder="1" applyAlignment="1" applyProtection="1">
      <alignment horizontal="left" wrapText="1"/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alignment horizontal="left" vertical="top" indent="8"/>
      <protection hidden="1"/>
    </xf>
    <xf numFmtId="0" fontId="7" fillId="4" borderId="7" xfId="0" applyFont="1" applyFill="1" applyBorder="1" applyAlignment="1" applyProtection="1">
      <alignment horizontal="left" indent="2"/>
      <protection hidden="1"/>
    </xf>
    <xf numFmtId="0" fontId="7" fillId="4" borderId="13" xfId="0" applyFont="1" applyFill="1" applyBorder="1" applyAlignment="1" applyProtection="1">
      <alignment horizontal="left" indent="2"/>
      <protection hidden="1"/>
    </xf>
    <xf numFmtId="0" fontId="7" fillId="0" borderId="7" xfId="0" applyFont="1" applyBorder="1" applyAlignment="1" applyProtection="1">
      <alignment horizontal="left" wrapText="1"/>
      <protection hidden="1"/>
    </xf>
    <xf numFmtId="49" fontId="7" fillId="0" borderId="7" xfId="0" applyNumberFormat="1" applyFont="1" applyFill="1" applyBorder="1" applyAlignment="1" applyProtection="1">
      <alignment horizontal="left" vertical="center" indent="2"/>
      <protection hidden="1"/>
    </xf>
    <xf numFmtId="0" fontId="7" fillId="0" borderId="4" xfId="0" applyFont="1" applyFill="1" applyBorder="1" applyAlignment="1" applyProtection="1">
      <alignment horizontal="left" wrapText="1"/>
      <protection hidden="1"/>
    </xf>
    <xf numFmtId="0" fontId="43" fillId="24" borderId="0" xfId="0" applyFont="1" applyFill="1" applyBorder="1" applyAlignment="1" applyProtection="1">
      <alignment horizontal="left" vertical="top" wrapText="1"/>
      <protection hidden="1"/>
    </xf>
    <xf numFmtId="0" fontId="7" fillId="51" borderId="11" xfId="0" applyFont="1" applyFill="1" applyBorder="1" applyAlignment="1" applyProtection="1">
      <alignment horizontal="center"/>
      <protection hidden="1"/>
    </xf>
    <xf numFmtId="0" fontId="68" fillId="0" borderId="0" xfId="0" applyFont="1" applyBorder="1" applyAlignment="1" applyProtection="1">
      <alignment horizontal="right" vertical="top" wrapText="1"/>
      <protection locked="0"/>
    </xf>
    <xf numFmtId="0" fontId="45" fillId="0" borderId="0" xfId="0" applyFont="1" applyBorder="1" applyAlignment="1" applyProtection="1">
      <alignment horizontal="center"/>
      <protection locked="0"/>
    </xf>
    <xf numFmtId="0" fontId="85" fillId="0" borderId="0" xfId="0" applyFont="1" applyBorder="1" applyAlignment="1" applyProtection="1">
      <alignment horizontal="center"/>
      <protection locked="0"/>
    </xf>
    <xf numFmtId="49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 applyProtection="1">
      <alignment horizontal="center" vertical="center" wrapText="1"/>
      <protection hidden="1"/>
    </xf>
    <xf numFmtId="1" fontId="7" fillId="24" borderId="5" xfId="0" applyNumberFormat="1" applyFont="1" applyFill="1" applyBorder="1" applyAlignment="1" applyProtection="1">
      <alignment horizontal="center"/>
      <protection hidden="1"/>
    </xf>
    <xf numFmtId="1" fontId="7" fillId="24" borderId="37" xfId="0" applyNumberFormat="1" applyFont="1" applyFill="1" applyBorder="1" applyAlignment="1" applyProtection="1">
      <alignment horizontal="center"/>
      <protection hidden="1"/>
    </xf>
    <xf numFmtId="1" fontId="7" fillId="24" borderId="60" xfId="0" applyNumberFormat="1" applyFont="1" applyFill="1" applyBorder="1" applyAlignment="1" applyProtection="1">
      <alignment horizontal="center"/>
      <protection hidden="1"/>
    </xf>
    <xf numFmtId="3" fontId="9" fillId="39" borderId="3" xfId="0" applyNumberFormat="1" applyFont="1" applyFill="1" applyBorder="1" applyAlignment="1" applyProtection="1">
      <alignment horizontal="left" wrapText="1"/>
      <protection hidden="1"/>
    </xf>
    <xf numFmtId="0" fontId="60" fillId="15" borderId="0" xfId="0" applyFont="1" applyFill="1" applyBorder="1" applyAlignment="1" applyProtection="1">
      <alignment horizontal="center"/>
      <protection hidden="1"/>
    </xf>
    <xf numFmtId="0" fontId="9" fillId="24" borderId="7" xfId="0" applyFont="1" applyFill="1" applyBorder="1" applyAlignment="1" applyProtection="1">
      <alignment horizontal="left" wrapText="1"/>
      <protection hidden="1"/>
    </xf>
    <xf numFmtId="0" fontId="10" fillId="24" borderId="4" xfId="0" applyFont="1" applyFill="1" applyBorder="1" applyAlignment="1" applyProtection="1">
      <alignment horizontal="left" wrapText="1"/>
      <protection hidden="1"/>
    </xf>
    <xf numFmtId="1" fontId="9" fillId="24" borderId="3" xfId="0" applyNumberFormat="1" applyFont="1" applyFill="1" applyBorder="1" applyAlignment="1" applyProtection="1">
      <alignment horizontal="center"/>
      <protection hidden="1"/>
    </xf>
    <xf numFmtId="0" fontId="9" fillId="14" borderId="11" xfId="0" applyFont="1" applyFill="1" applyBorder="1" applyAlignment="1" applyProtection="1">
      <alignment horizontal="center"/>
      <protection hidden="1"/>
    </xf>
    <xf numFmtId="0" fontId="9" fillId="24" borderId="0" xfId="0" applyFont="1" applyFill="1" applyBorder="1" applyAlignment="1" applyProtection="1">
      <alignment horizontal="left" vertical="top" indent="8"/>
      <protection hidden="1"/>
    </xf>
    <xf numFmtId="0" fontId="7" fillId="24" borderId="0" xfId="0" applyFont="1" applyFill="1" applyBorder="1" applyAlignment="1" applyProtection="1">
      <alignment horizontal="left"/>
      <protection hidden="1"/>
    </xf>
    <xf numFmtId="0" fontId="43" fillId="24" borderId="0" xfId="0" applyFont="1" applyFill="1" applyBorder="1" applyAlignment="1" applyProtection="1">
      <alignment horizontal="left" vertical="top" wrapText="1"/>
      <protection locked="0"/>
    </xf>
    <xf numFmtId="0" fontId="7" fillId="24" borderId="0" xfId="0" applyFont="1" applyFill="1" applyBorder="1" applyAlignment="1" applyProtection="1">
      <alignment horizontal="center"/>
      <protection locked="0"/>
    </xf>
    <xf numFmtId="0" fontId="68" fillId="24" borderId="0" xfId="0" applyFont="1" applyFill="1" applyBorder="1" applyAlignment="1" applyProtection="1">
      <alignment horizontal="left" vertical="top" wrapText="1"/>
      <protection hidden="1"/>
    </xf>
    <xf numFmtId="0" fontId="31" fillId="0" borderId="106" xfId="0" applyFont="1" applyFill="1" applyBorder="1" applyAlignment="1" applyProtection="1">
      <alignment horizontal="center" vertical="center"/>
      <protection hidden="1"/>
    </xf>
    <xf numFmtId="0" fontId="31" fillId="0" borderId="107" xfId="0" applyFont="1" applyFill="1" applyBorder="1" applyAlignment="1" applyProtection="1">
      <alignment horizontal="center" vertical="center"/>
      <protection hidden="1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29" fillId="0" borderId="37" xfId="0" applyFont="1" applyFill="1" applyBorder="1" applyAlignment="1" applyProtection="1">
      <alignment horizontal="center" vertical="center" wrapText="1"/>
      <protection hidden="1"/>
    </xf>
    <xf numFmtId="0" fontId="29" fillId="0" borderId="60" xfId="0" applyFont="1" applyFill="1" applyBorder="1" applyAlignment="1" applyProtection="1">
      <alignment horizontal="center" vertical="center" wrapText="1"/>
      <protection hidden="1"/>
    </xf>
    <xf numFmtId="0" fontId="29" fillId="0" borderId="3" xfId="0" applyFont="1" applyFill="1" applyBorder="1" applyAlignment="1" applyProtection="1">
      <alignment horizontal="center" vertical="center" wrapText="1"/>
      <protection hidden="1"/>
    </xf>
    <xf numFmtId="3" fontId="41" fillId="0" borderId="105" xfId="0" applyNumberFormat="1" applyFont="1" applyFill="1" applyBorder="1" applyAlignment="1" applyProtection="1">
      <alignment horizontal="center" vertical="center" wrapText="1"/>
      <protection hidden="1"/>
    </xf>
    <xf numFmtId="0" fontId="71" fillId="0" borderId="110" xfId="2" applyFont="1" applyFill="1" applyBorder="1" applyAlignment="1">
      <alignment horizontal="center" vertical="center" wrapText="1"/>
    </xf>
    <xf numFmtId="0" fontId="71" fillId="0" borderId="114" xfId="2" applyFont="1" applyFill="1" applyBorder="1" applyAlignment="1">
      <alignment horizontal="center" vertical="center" wrapText="1"/>
    </xf>
    <xf numFmtId="0" fontId="47" fillId="0" borderId="0" xfId="2" applyAlignment="1">
      <alignment horizontal="center" vertical="center"/>
    </xf>
    <xf numFmtId="0" fontId="72" fillId="0" borderId="0" xfId="2" applyFont="1" applyAlignment="1">
      <alignment horizontal="center" wrapText="1"/>
    </xf>
    <xf numFmtId="0" fontId="47" fillId="0" borderId="0" xfId="2"/>
    <xf numFmtId="0" fontId="73" fillId="0" borderId="109" xfId="2" applyFont="1" applyFill="1" applyBorder="1" applyAlignment="1">
      <alignment vertical="center"/>
    </xf>
    <xf numFmtId="0" fontId="47" fillId="0" borderId="109" xfId="2" applyBorder="1"/>
    <xf numFmtId="0" fontId="71" fillId="0" borderId="111" xfId="2" applyFont="1" applyFill="1" applyBorder="1" applyAlignment="1">
      <alignment horizontal="center" vertical="center" wrapText="1"/>
    </xf>
    <xf numFmtId="0" fontId="71" fillId="0" borderId="102" xfId="2" applyFont="1" applyBorder="1" applyAlignment="1">
      <alignment horizontal="center" vertical="center" wrapText="1"/>
    </xf>
    <xf numFmtId="0" fontId="47" fillId="0" borderId="103" xfId="2" applyBorder="1"/>
    <xf numFmtId="0" fontId="47" fillId="0" borderId="104" xfId="2" applyBorder="1"/>
    <xf numFmtId="0" fontId="74" fillId="23" borderId="110" xfId="2" applyFont="1" applyFill="1" applyBorder="1" applyAlignment="1">
      <alignment horizontal="center" vertical="center" wrapText="1"/>
    </xf>
    <xf numFmtId="0" fontId="74" fillId="23" borderId="114" xfId="2" applyFont="1" applyFill="1" applyBorder="1" applyAlignment="1">
      <alignment horizontal="center" vertical="center" wrapText="1"/>
    </xf>
    <xf numFmtId="0" fontId="71" fillId="0" borderId="101" xfId="2" applyNumberFormat="1" applyFont="1" applyBorder="1" applyAlignment="1">
      <alignment horizontal="center" vertical="center"/>
    </xf>
    <xf numFmtId="0" fontId="47" fillId="0" borderId="101" xfId="2" applyNumberFormat="1" applyBorder="1"/>
    <xf numFmtId="0" fontId="71" fillId="0" borderId="101" xfId="2" applyFont="1" applyBorder="1" applyAlignment="1">
      <alignment horizontal="center" vertical="center" wrapText="1"/>
    </xf>
    <xf numFmtId="0" fontId="71" fillId="0" borderId="103" xfId="2" applyFont="1" applyBorder="1" applyAlignment="1">
      <alignment horizontal="center" vertical="center" wrapText="1"/>
    </xf>
    <xf numFmtId="0" fontId="71" fillId="0" borderId="104" xfId="2" applyFont="1" applyBorder="1" applyAlignment="1">
      <alignment horizontal="center" vertical="center" wrapText="1"/>
    </xf>
    <xf numFmtId="0" fontId="71" fillId="0" borderId="112" xfId="2" applyFont="1" applyFill="1" applyBorder="1" applyAlignment="1">
      <alignment horizontal="center" vertical="center" wrapText="1"/>
    </xf>
    <xf numFmtId="0" fontId="47" fillId="0" borderId="109" xfId="2" applyBorder="1" applyAlignment="1"/>
    <xf numFmtId="0" fontId="47" fillId="0" borderId="114" xfId="2" applyBorder="1" applyAlignment="1"/>
    <xf numFmtId="0" fontId="71" fillId="0" borderId="113" xfId="2" applyFont="1" applyFill="1" applyBorder="1" applyAlignment="1">
      <alignment horizontal="center" vertical="center" wrapText="1"/>
    </xf>
    <xf numFmtId="0" fontId="47" fillId="0" borderId="115" xfId="2" applyBorder="1" applyAlignment="1"/>
    <xf numFmtId="0" fontId="74" fillId="44" borderId="101" xfId="2" applyFont="1" applyFill="1" applyBorder="1" applyAlignment="1">
      <alignment horizontal="center" vertical="center" wrapText="1"/>
    </xf>
    <xf numFmtId="0" fontId="84" fillId="44" borderId="101" xfId="2" applyFont="1" applyFill="1" applyBorder="1" applyAlignment="1">
      <alignment horizontal="center" vertical="center"/>
    </xf>
    <xf numFmtId="0" fontId="71" fillId="0" borderId="101" xfId="2" applyFont="1" applyBorder="1" applyAlignment="1"/>
    <xf numFmtId="0" fontId="47" fillId="0" borderId="101" xfId="2" applyBorder="1" applyAlignment="1"/>
    <xf numFmtId="0" fontId="39" fillId="28" borderId="123" xfId="6" applyFont="1" applyFill="1" applyBorder="1" applyAlignment="1">
      <alignment horizontal="center" vertical="center" wrapText="1"/>
    </xf>
    <xf numFmtId="0" fontId="39" fillId="28" borderId="124" xfId="6" applyFont="1" applyFill="1" applyBorder="1" applyAlignment="1">
      <alignment horizontal="center" vertical="center" wrapText="1"/>
    </xf>
    <xf numFmtId="0" fontId="39" fillId="28" borderId="110" xfId="6" applyFont="1" applyFill="1" applyBorder="1" applyAlignment="1">
      <alignment horizontal="center" vertical="center" textRotation="180" wrapText="1"/>
    </xf>
    <xf numFmtId="0" fontId="39" fillId="28" borderId="111" xfId="6" applyFont="1" applyFill="1" applyBorder="1" applyAlignment="1">
      <alignment horizontal="center" vertical="center" textRotation="180" wrapText="1"/>
    </xf>
    <xf numFmtId="0" fontId="39" fillId="28" borderId="114" xfId="6" applyFont="1" applyFill="1" applyBorder="1" applyAlignment="1">
      <alignment horizontal="center" vertical="center" textRotation="180" wrapText="1"/>
    </xf>
    <xf numFmtId="0" fontId="39" fillId="28" borderId="116" xfId="6" applyFont="1" applyFill="1" applyBorder="1" applyAlignment="1">
      <alignment horizontal="center" vertical="center" wrapText="1"/>
    </xf>
    <xf numFmtId="0" fontId="39" fillId="28" borderId="118" xfId="6" applyFont="1" applyFill="1" applyBorder="1" applyAlignment="1">
      <alignment horizontal="center" vertical="center" wrapText="1"/>
    </xf>
    <xf numFmtId="0" fontId="39" fillId="28" borderId="120" xfId="6" applyFont="1" applyFill="1" applyBorder="1" applyAlignment="1">
      <alignment horizontal="center" vertical="center" wrapText="1"/>
    </xf>
    <xf numFmtId="0" fontId="39" fillId="28" borderId="112" xfId="6" applyFont="1" applyFill="1" applyBorder="1" applyAlignment="1">
      <alignment horizontal="center" vertical="center" wrapText="1"/>
    </xf>
    <xf numFmtId="0" fontId="39" fillId="28" borderId="117" xfId="6" applyFont="1" applyFill="1" applyBorder="1" applyAlignment="1">
      <alignment horizontal="center" vertical="center" wrapText="1"/>
    </xf>
    <xf numFmtId="0" fontId="39" fillId="28" borderId="0" xfId="6" applyFont="1" applyFill="1" applyBorder="1" applyAlignment="1">
      <alignment horizontal="center" vertical="center" wrapText="1"/>
    </xf>
    <xf numFmtId="0" fontId="39" fillId="28" borderId="119" xfId="6" applyFont="1" applyFill="1" applyBorder="1" applyAlignment="1">
      <alignment horizontal="center" vertical="center" wrapText="1"/>
    </xf>
    <xf numFmtId="0" fontId="39" fillId="28" borderId="109" xfId="6" applyFont="1" applyFill="1" applyBorder="1" applyAlignment="1">
      <alignment horizontal="center" vertical="center" wrapText="1"/>
    </xf>
    <xf numFmtId="0" fontId="39" fillId="28" borderId="121" xfId="6" applyFont="1" applyFill="1" applyBorder="1" applyAlignment="1">
      <alignment horizontal="center" vertical="center" wrapText="1"/>
    </xf>
    <xf numFmtId="0" fontId="39" fillId="28" borderId="104" xfId="6" applyFont="1" applyFill="1" applyBorder="1" applyAlignment="1">
      <alignment horizontal="center"/>
    </xf>
    <xf numFmtId="0" fontId="39" fillId="28" borderId="101" xfId="6" applyFont="1" applyFill="1" applyBorder="1" applyAlignment="1">
      <alignment horizontal="center"/>
    </xf>
    <xf numFmtId="0" fontId="39" fillId="28" borderId="104" xfId="6" applyFont="1" applyFill="1" applyBorder="1" applyAlignment="1">
      <alignment horizontal="center" vertical="center"/>
    </xf>
    <xf numFmtId="0" fontId="39" fillId="28" borderId="101" xfId="6" applyFont="1" applyFill="1" applyBorder="1" applyAlignment="1">
      <alignment horizontal="center" vertical="center"/>
    </xf>
    <xf numFmtId="0" fontId="39" fillId="28" borderId="103" xfId="6" applyFont="1" applyFill="1" applyBorder="1" applyAlignment="1">
      <alignment horizontal="center" vertical="center"/>
    </xf>
    <xf numFmtId="0" fontId="39" fillId="28" borderId="101" xfId="6" applyFont="1" applyFill="1" applyBorder="1" applyAlignment="1">
      <alignment horizontal="center" vertical="center" wrapText="1"/>
    </xf>
    <xf numFmtId="0" fontId="39" fillId="28" borderId="102" xfId="6" applyFont="1" applyFill="1" applyBorder="1" applyAlignment="1">
      <alignment horizontal="center" vertical="center" wrapText="1"/>
    </xf>
    <xf numFmtId="0" fontId="39" fillId="28" borderId="103" xfId="6" applyFont="1" applyFill="1" applyBorder="1" applyAlignment="1">
      <alignment horizontal="center" vertical="center" wrapText="1"/>
    </xf>
    <xf numFmtId="0" fontId="39" fillId="28" borderId="122" xfId="6" applyFont="1" applyFill="1" applyBorder="1" applyAlignment="1">
      <alignment horizontal="center" vertical="center" wrapText="1"/>
    </xf>
    <xf numFmtId="0" fontId="39" fillId="28" borderId="104" xfId="6" applyFont="1" applyFill="1" applyBorder="1" applyAlignment="1">
      <alignment horizontal="center" vertical="center" wrapText="1"/>
    </xf>
    <xf numFmtId="0" fontId="39" fillId="28" borderId="110" xfId="6" applyFont="1" applyFill="1" applyBorder="1" applyAlignment="1">
      <alignment horizontal="center" vertical="center" wrapText="1"/>
    </xf>
    <xf numFmtId="0" fontId="39" fillId="28" borderId="114" xfId="6" applyFont="1" applyFill="1" applyBorder="1" applyAlignment="1">
      <alignment horizontal="center" vertical="center" wrapText="1"/>
    </xf>
    <xf numFmtId="0" fontId="82" fillId="21" borderId="116" xfId="6" applyFont="1" applyFill="1" applyBorder="1" applyAlignment="1">
      <alignment horizontal="center" vertical="center" textRotation="180" wrapText="1"/>
    </xf>
    <xf numFmtId="0" fontId="82" fillId="21" borderId="118" xfId="6" applyFont="1" applyFill="1" applyBorder="1" applyAlignment="1">
      <alignment horizontal="center" vertical="center" textRotation="180" wrapText="1"/>
    </xf>
    <xf numFmtId="0" fontId="82" fillId="21" borderId="120" xfId="6" applyFont="1" applyFill="1" applyBorder="1" applyAlignment="1">
      <alignment horizontal="center" vertical="center" textRotation="180" wrapText="1"/>
    </xf>
    <xf numFmtId="0" fontId="82" fillId="21" borderId="158" xfId="6" applyFont="1" applyFill="1" applyBorder="1" applyAlignment="1">
      <alignment horizontal="center" vertical="center" wrapText="1"/>
    </xf>
    <xf numFmtId="0" fontId="82" fillId="21" borderId="164" xfId="6" applyFont="1" applyFill="1" applyBorder="1" applyAlignment="1">
      <alignment horizontal="center" vertical="center" wrapText="1"/>
    </xf>
    <xf numFmtId="0" fontId="82" fillId="21" borderId="168" xfId="6" applyFont="1" applyFill="1" applyBorder="1" applyAlignment="1">
      <alignment horizontal="center" vertical="center" wrapText="1"/>
    </xf>
    <xf numFmtId="0" fontId="82" fillId="21" borderId="159" xfId="6" applyFont="1" applyFill="1" applyBorder="1" applyAlignment="1">
      <alignment horizontal="center" vertical="center" wrapText="1"/>
    </xf>
    <xf numFmtId="0" fontId="82" fillId="21" borderId="160" xfId="6" applyFont="1" applyFill="1" applyBorder="1" applyAlignment="1">
      <alignment horizontal="center" vertical="center" wrapText="1"/>
    </xf>
    <xf numFmtId="0" fontId="82" fillId="21" borderId="161" xfId="6" applyFont="1" applyFill="1" applyBorder="1" applyAlignment="1">
      <alignment horizontal="center" vertical="center" wrapText="1"/>
    </xf>
    <xf numFmtId="0" fontId="82" fillId="21" borderId="118" xfId="6" applyFont="1" applyFill="1" applyBorder="1" applyAlignment="1">
      <alignment horizontal="center" vertical="center" wrapText="1"/>
    </xf>
    <xf numFmtId="0" fontId="82" fillId="21" borderId="0" xfId="6" applyFont="1" applyFill="1" applyBorder="1" applyAlignment="1">
      <alignment horizontal="center" vertical="center" wrapText="1"/>
    </xf>
    <xf numFmtId="0" fontId="82" fillId="21" borderId="165" xfId="6" applyFont="1" applyFill="1" applyBorder="1" applyAlignment="1">
      <alignment horizontal="center" vertical="center" wrapText="1"/>
    </xf>
    <xf numFmtId="0" fontId="82" fillId="21" borderId="120" xfId="6" applyFont="1" applyFill="1" applyBorder="1" applyAlignment="1">
      <alignment horizontal="center" vertical="center" wrapText="1"/>
    </xf>
    <xf numFmtId="0" fontId="82" fillId="21" borderId="109" xfId="6" applyFont="1" applyFill="1" applyBorder="1" applyAlignment="1">
      <alignment horizontal="center" vertical="center" wrapText="1"/>
    </xf>
    <xf numFmtId="0" fontId="82" fillId="21" borderId="115" xfId="6" applyFont="1" applyFill="1" applyBorder="1" applyAlignment="1">
      <alignment horizontal="center" vertical="center" wrapText="1"/>
    </xf>
    <xf numFmtId="0" fontId="82" fillId="48" borderId="162" xfId="6" applyFont="1" applyFill="1" applyBorder="1" applyAlignment="1">
      <alignment horizontal="center"/>
    </xf>
    <xf numFmtId="0" fontId="82" fillId="48" borderId="163" xfId="6" applyFont="1" applyFill="1" applyBorder="1" applyAlignment="1">
      <alignment horizontal="center"/>
    </xf>
    <xf numFmtId="0" fontId="82" fillId="21" borderId="101" xfId="6" applyFont="1" applyFill="1" applyBorder="1" applyAlignment="1">
      <alignment horizontal="center" vertical="center"/>
    </xf>
    <xf numFmtId="0" fontId="82" fillId="48" borderId="101" xfId="6" applyFont="1" applyFill="1" applyBorder="1" applyAlignment="1">
      <alignment horizontal="center" vertical="center"/>
    </xf>
    <xf numFmtId="0" fontId="82" fillId="48" borderId="125" xfId="6" applyFont="1" applyFill="1" applyBorder="1" applyAlignment="1">
      <alignment horizontal="center" vertical="center"/>
    </xf>
    <xf numFmtId="0" fontId="82" fillId="48" borderId="102" xfId="6" applyFont="1" applyFill="1" applyBorder="1" applyAlignment="1">
      <alignment horizontal="center" vertical="center"/>
    </xf>
    <xf numFmtId="0" fontId="82" fillId="48" borderId="103" xfId="6" applyFont="1" applyFill="1" applyBorder="1" applyAlignment="1">
      <alignment horizontal="center" vertical="center"/>
    </xf>
    <xf numFmtId="0" fontId="82" fillId="48" borderId="122" xfId="6" applyFont="1" applyFill="1" applyBorder="1" applyAlignment="1">
      <alignment horizontal="center" vertical="center"/>
    </xf>
    <xf numFmtId="0" fontId="82" fillId="21" borderId="101" xfId="6" applyFont="1" applyFill="1" applyBorder="1" applyAlignment="1">
      <alignment horizontal="center" vertical="center" wrapText="1"/>
    </xf>
    <xf numFmtId="0" fontId="82" fillId="21" borderId="102" xfId="6" applyFont="1" applyFill="1" applyBorder="1" applyAlignment="1">
      <alignment horizontal="center" vertical="center" wrapText="1"/>
    </xf>
    <xf numFmtId="0" fontId="82" fillId="21" borderId="103" xfId="6" applyFont="1" applyFill="1" applyBorder="1" applyAlignment="1">
      <alignment horizontal="center" vertical="center" wrapText="1"/>
    </xf>
    <xf numFmtId="0" fontId="82" fillId="21" borderId="166" xfId="6" applyFont="1" applyFill="1" applyBorder="1" applyAlignment="1">
      <alignment horizontal="center" vertical="center" wrapText="1"/>
    </xf>
    <xf numFmtId="0" fontId="82" fillId="21" borderId="166" xfId="6" applyFont="1" applyFill="1" applyBorder="1" applyAlignment="1">
      <alignment horizontal="center" vertical="center"/>
    </xf>
    <xf numFmtId="0" fontId="82" fillId="21" borderId="104" xfId="6" applyFont="1" applyFill="1" applyBorder="1" applyAlignment="1">
      <alignment horizontal="center" vertical="center" wrapText="1"/>
    </xf>
    <xf numFmtId="0" fontId="82" fillId="21" borderId="110" xfId="6" applyFont="1" applyFill="1" applyBorder="1" applyAlignment="1">
      <alignment horizontal="center" vertical="center" wrapText="1"/>
    </xf>
    <xf numFmtId="0" fontId="82" fillId="21" borderId="114" xfId="6" applyFont="1" applyFill="1" applyBorder="1" applyAlignment="1">
      <alignment horizontal="center" vertical="center" wrapText="1"/>
    </xf>
    <xf numFmtId="0" fontId="82" fillId="48" borderId="102" xfId="6" applyFont="1" applyFill="1" applyBorder="1" applyAlignment="1">
      <alignment horizontal="center" vertical="center" wrapText="1"/>
    </xf>
    <xf numFmtId="0" fontId="82" fillId="48" borderId="103" xfId="6" applyFont="1" applyFill="1" applyBorder="1" applyAlignment="1">
      <alignment horizontal="center" vertical="center" wrapText="1"/>
    </xf>
    <xf numFmtId="0" fontId="82" fillId="48" borderId="104" xfId="6" applyFont="1" applyFill="1" applyBorder="1" applyAlignment="1">
      <alignment horizontal="center" vertical="center" wrapText="1"/>
    </xf>
    <xf numFmtId="0" fontId="82" fillId="48" borderId="110" xfId="6" applyFont="1" applyFill="1" applyBorder="1" applyAlignment="1">
      <alignment horizontal="center" vertical="center" wrapText="1"/>
    </xf>
    <xf numFmtId="0" fontId="82" fillId="48" borderId="114" xfId="6" applyFont="1" applyFill="1" applyBorder="1" applyAlignment="1">
      <alignment horizontal="center" vertical="center" wrapText="1"/>
    </xf>
    <xf numFmtId="0" fontId="82" fillId="48" borderId="123" xfId="6" applyFont="1" applyFill="1" applyBorder="1" applyAlignment="1">
      <alignment horizontal="center" vertical="center" wrapText="1"/>
    </xf>
    <xf numFmtId="0" fontId="82" fillId="48" borderId="124" xfId="6" applyFont="1" applyFill="1" applyBorder="1" applyAlignment="1">
      <alignment horizontal="center" vertical="center" wrapText="1"/>
    </xf>
    <xf numFmtId="166" fontId="83" fillId="24" borderId="0" xfId="6" applyNumberFormat="1" applyFont="1" applyFill="1" applyBorder="1" applyAlignment="1">
      <alignment horizontal="center" wrapText="1"/>
    </xf>
    <xf numFmtId="166" fontId="83" fillId="24" borderId="175" xfId="6" applyNumberFormat="1" applyFont="1" applyFill="1" applyBorder="1" applyAlignment="1">
      <alignment horizontal="center" wrapText="1"/>
    </xf>
    <xf numFmtId="0" fontId="82" fillId="48" borderId="113" xfId="6" applyFont="1" applyFill="1" applyBorder="1" applyAlignment="1">
      <alignment horizontal="center" vertical="center" wrapText="1"/>
    </xf>
    <xf numFmtId="0" fontId="82" fillId="48" borderId="115" xfId="6" applyFont="1" applyFill="1" applyBorder="1" applyAlignment="1">
      <alignment horizontal="center" vertical="center" wrapText="1"/>
    </xf>
    <xf numFmtId="0" fontId="82" fillId="48" borderId="116" xfId="6" applyFont="1" applyFill="1" applyBorder="1" applyAlignment="1">
      <alignment horizontal="center" vertical="center" wrapText="1"/>
    </xf>
    <xf numFmtId="0" fontId="82" fillId="48" borderId="120" xfId="6" applyFont="1" applyFill="1" applyBorder="1" applyAlignment="1">
      <alignment horizontal="center" vertical="center" wrapText="1"/>
    </xf>
    <xf numFmtId="0" fontId="82" fillId="48" borderId="167" xfId="6" applyFont="1" applyFill="1" applyBorder="1" applyAlignment="1">
      <alignment horizontal="center" vertical="center" wrapText="1"/>
    </xf>
    <xf numFmtId="0" fontId="82" fillId="48" borderId="169" xfId="6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2" borderId="108" xfId="0" applyFont="1" applyFill="1" applyBorder="1" applyAlignment="1">
      <alignment horizontal="center" vertical="center"/>
    </xf>
    <xf numFmtId="3" fontId="2" fillId="2" borderId="108" xfId="0" applyNumberFormat="1" applyFont="1" applyFill="1" applyBorder="1" applyAlignment="1">
      <alignment horizontal="center" vertical="center" wrapText="1"/>
    </xf>
  </cellXfs>
  <cellStyles count="13">
    <cellStyle name="Normalny" xfId="0" builtinId="0"/>
    <cellStyle name="Normalny 2" xfId="1"/>
    <cellStyle name="Normalny 2 2" xfId="6"/>
    <cellStyle name="Normalny 3" xfId="5"/>
    <cellStyle name="Normalny 3 2" xfId="11"/>
    <cellStyle name="Normalny 3_Osoby Prawne - ZBIORCZO (2)" xfId="12"/>
    <cellStyle name="Normalny 4" xfId="2"/>
    <cellStyle name="Normalny 4 2" xfId="8"/>
    <cellStyle name="Normalny 5" xfId="7"/>
    <cellStyle name="Normalny 6" xfId="10"/>
    <cellStyle name="Normalny_Plan Zasobu memoriał_2004" xfId="9"/>
    <cellStyle name="Normalny_Y tabelka budżet zadaniowy_rozpisany_cele_mierniki_2013_06082012_wersja I_memorial_10.08.2012" xfId="4"/>
    <cellStyle name="Normalny_Y tabelka budżet zadaniowy_rozpisany_cele_mierniki_2013_06082012_wersja II_mamorial_10.08.2012" xfId="3"/>
  </cellStyles>
  <dxfs count="2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7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CC"/>
      <rgbColor rgb="007F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33300"/>
      <rgbColor rgb="00993300"/>
      <rgbColor rgb="00993366"/>
      <rgbColor rgb="00333399"/>
      <rgbColor rgb="00333333"/>
    </indexedColors>
    <mruColors>
      <color rgb="FF66FFFF"/>
      <color rgb="FF00FF99"/>
      <color rgb="FFFFCC99"/>
      <color rgb="FFFF6699"/>
      <color rgb="FFFFFF99"/>
      <color rgb="FFFFFFCC"/>
      <color rgb="FFCCFFCC"/>
      <color rgb="FF33CC3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9525</xdr:rowOff>
    </xdr:from>
    <xdr:to>
      <xdr:col>2</xdr:col>
      <xdr:colOff>819150</xdr:colOff>
      <xdr:row>2</xdr:row>
      <xdr:rowOff>257175</xdr:rowOff>
    </xdr:to>
    <xdr:sp macro="" textlink="" fLocksText="0">
      <xdr:nvSpPr>
        <xdr:cNvPr id="1025" name="Text Box 16"/>
        <xdr:cNvSpPr txBox="1">
          <a:spLocks noChangeArrowheads="1"/>
        </xdr:cNvSpPr>
      </xdr:nvSpPr>
      <xdr:spPr bwMode="auto">
        <a:xfrm>
          <a:off x="704850" y="323850"/>
          <a:ext cx="8143875" cy="4476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  <xdr:oneCellAnchor>
    <xdr:from>
      <xdr:col>1</xdr:col>
      <xdr:colOff>474436</xdr:colOff>
      <xdr:row>2</xdr:row>
      <xdr:rowOff>306096</xdr:rowOff>
    </xdr:from>
    <xdr:ext cx="4610202" cy="576718"/>
    <xdr:sp macro="" textlink="" fLocksText="0">
      <xdr:nvSpPr>
        <xdr:cNvPr id="1026" name="Text Box 17"/>
        <xdr:cNvSpPr txBox="1">
          <a:spLocks noChangeArrowheads="1"/>
        </xdr:cNvSpPr>
      </xdr:nvSpPr>
      <xdr:spPr bwMode="auto">
        <a:xfrm>
          <a:off x="1033236" y="826796"/>
          <a:ext cx="4610202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85324    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Osób Niepełnosprawnych</a:t>
          </a:r>
        </a:p>
      </xdr:txBody>
    </xdr:sp>
    <xdr:clientData/>
  </xdr:oneCellAnchor>
  <xdr:oneCellAnchor>
    <xdr:from>
      <xdr:col>1</xdr:col>
      <xdr:colOff>1118507</xdr:colOff>
      <xdr:row>5</xdr:row>
      <xdr:rowOff>187572</xdr:rowOff>
    </xdr:from>
    <xdr:ext cx="3711879" cy="576718"/>
    <xdr:sp macro="" textlink="" fLocksText="0">
      <xdr:nvSpPr>
        <xdr:cNvPr id="1027" name="Text Box 18"/>
        <xdr:cNvSpPr txBox="1">
          <a:spLocks noChangeArrowheads="1"/>
        </xdr:cNvSpPr>
      </xdr:nvSpPr>
      <xdr:spPr bwMode="auto">
        <a:xfrm>
          <a:off x="1677307" y="1546472"/>
          <a:ext cx="3711879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Osób Niepełnosprawnych</a:t>
          </a:r>
        </a:p>
      </xdr:txBody>
    </xdr:sp>
    <xdr:clientData/>
  </xdr:oneCellAnchor>
  <xdr:twoCellAnchor>
    <xdr:from>
      <xdr:col>1</xdr:col>
      <xdr:colOff>7429500</xdr:colOff>
      <xdr:row>0</xdr:row>
      <xdr:rowOff>104775</xdr:rowOff>
    </xdr:from>
    <xdr:to>
      <xdr:col>3</xdr:col>
      <xdr:colOff>0</xdr:colOff>
      <xdr:row>5</xdr:row>
      <xdr:rowOff>9525</xdr:rowOff>
    </xdr:to>
    <xdr:sp macro="" textlink="" fLocksText="0">
      <xdr:nvSpPr>
        <xdr:cNvPr id="1028" name="Text Box 20"/>
        <xdr:cNvSpPr txBox="1">
          <a:spLocks noChangeArrowheads="1"/>
        </xdr:cNvSpPr>
      </xdr:nvSpPr>
      <xdr:spPr bwMode="auto">
        <a:xfrm>
          <a:off x="7981950" y="104775"/>
          <a:ext cx="2371725" cy="12477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36360" tIns="36360" rIns="0" bIns="0" anchor="t"/>
        <a:lstStyle/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Załącznik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do uchwały nr                   /2009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Zarządu PFRON</a:t>
          </a:r>
        </a:p>
        <a:p>
          <a:pPr algn="l" rtl="0">
            <a:lnSpc>
              <a:spcPts val="1600"/>
            </a:lnSpc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  <a:cs typeface="Times New Roman CE"/>
            </a:rPr>
            <a:t>z dnia                      2009 roku.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158221</xdr:colOff>
      <xdr:row>1</xdr:row>
      <xdr:rowOff>191558</xdr:rowOff>
    </xdr:from>
    <xdr:to>
      <xdr:col>2</xdr:col>
      <xdr:colOff>780521</xdr:colOff>
      <xdr:row>3</xdr:row>
      <xdr:rowOff>124883</xdr:rowOff>
    </xdr:to>
    <xdr:sp macro="" textlink="" fLocksText="0">
      <xdr:nvSpPr>
        <xdr:cNvPr id="2049" name="Text Box 9"/>
        <xdr:cNvSpPr txBox="1">
          <a:spLocks noChangeArrowheads="1"/>
        </xdr:cNvSpPr>
      </xdr:nvSpPr>
      <xdr:spPr bwMode="auto">
        <a:xfrm>
          <a:off x="766763" y="509058"/>
          <a:ext cx="8401050" cy="819679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158221</xdr:colOff>
      <xdr:row>1</xdr:row>
      <xdr:rowOff>191558</xdr:rowOff>
    </xdr:from>
    <xdr:to>
      <xdr:col>2</xdr:col>
      <xdr:colOff>780521</xdr:colOff>
      <xdr:row>3</xdr:row>
      <xdr:rowOff>124883</xdr:rowOff>
    </xdr:to>
    <xdr:sp macro="" textlink="" fLocksText="0">
      <xdr:nvSpPr>
        <xdr:cNvPr id="2" name="Text Box 9"/>
        <xdr:cNvSpPr txBox="1">
          <a:spLocks noChangeArrowheads="1"/>
        </xdr:cNvSpPr>
      </xdr:nvSpPr>
      <xdr:spPr bwMode="auto">
        <a:xfrm>
          <a:off x="767821" y="505883"/>
          <a:ext cx="9756775" cy="10858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  <xdr:oneCellAnchor>
    <xdr:from>
      <xdr:col>1</xdr:col>
      <xdr:colOff>403225</xdr:colOff>
      <xdr:row>3</xdr:row>
      <xdr:rowOff>91579</xdr:rowOff>
    </xdr:from>
    <xdr:ext cx="4610202" cy="576718"/>
    <xdr:sp macro="" textlink="" fLocksText="0">
      <xdr:nvSpPr>
        <xdr:cNvPr id="3" name="Text Box 10"/>
        <xdr:cNvSpPr txBox="1">
          <a:spLocks noChangeArrowheads="1"/>
        </xdr:cNvSpPr>
      </xdr:nvSpPr>
      <xdr:spPr bwMode="auto">
        <a:xfrm>
          <a:off x="1012825" y="1558429"/>
          <a:ext cx="4610202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85324    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Osób Niepełnosprawnych</a:t>
          </a:r>
        </a:p>
      </xdr:txBody>
    </xdr:sp>
    <xdr:clientData/>
  </xdr:oneCellAnchor>
  <xdr:oneCellAnchor>
    <xdr:from>
      <xdr:col>1</xdr:col>
      <xdr:colOff>967317</xdr:colOff>
      <xdr:row>6</xdr:row>
      <xdr:rowOff>134443</xdr:rowOff>
    </xdr:from>
    <xdr:ext cx="3711879" cy="576718"/>
    <xdr:sp macro="" textlink="" fLocksText="0">
      <xdr:nvSpPr>
        <xdr:cNvPr id="4" name="Text Box 11"/>
        <xdr:cNvSpPr txBox="1">
          <a:spLocks noChangeArrowheads="1"/>
        </xdr:cNvSpPr>
      </xdr:nvSpPr>
      <xdr:spPr bwMode="auto">
        <a:xfrm>
          <a:off x="1576917" y="2353768"/>
          <a:ext cx="3711879" cy="576718"/>
        </a:xfrm>
        <a:prstGeom prst="rect">
          <a:avLst/>
        </a:prstGeom>
        <a:noFill/>
        <a:ln>
          <a:noFill/>
        </a:ln>
        <a:effectLst/>
        <a:extLst/>
      </xdr:spPr>
      <xdr:txBody>
        <a:bodyPr wrap="none" lIns="18000" tIns="22680" rIns="0" bIns="22680" anchor="ctr">
          <a:spAutoFit/>
        </a:bodyPr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Państwowy Fundusz Rehabilitacji</a:t>
          </a:r>
        </a:p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Osób Niepełnosprawnych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56" name="Line 1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57" name="Line 2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58" name="Line 3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59" name="Line 4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0" name="Line 5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1" name="Line 6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2" name="Line 7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3" name="Line 8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4" name="Line 9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5" name="Line 10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6" name="Line 11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7" name="Line 12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8" name="Line 14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69" name="Line 15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0" name="Line 16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1" name="Line 17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2" name="Line 18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3" name="Line 19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4" name="Line 20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5" name="Line 21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6" name="Line 22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7" name="Line 23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8" name="Line 24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79" name="Line 25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0" name="Line 26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1" name="Line 27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2" name="Line 28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3" name="Line 29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4" name="Line 30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5" name="Line 31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6" name="Line 33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7" name="Line 34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8" name="Line 35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89" name="Line 36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90" name="Line 37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3691" name="Line 38"/>
        <xdr:cNvSpPr>
          <a:spLocks noChangeShapeType="1"/>
        </xdr:cNvSpPr>
      </xdr:nvSpPr>
      <xdr:spPr bwMode="auto">
        <a:xfrm>
          <a:off x="9324975" y="3076575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5</xdr:row>
      <xdr:rowOff>152400</xdr:rowOff>
    </xdr:to>
    <xdr:sp macro="" textlink="" fLocksText="0">
      <xdr:nvSpPr>
        <xdr:cNvPr id="3109" name="Text Box 39"/>
        <xdr:cNvSpPr txBox="1">
          <a:spLocks noChangeArrowheads="1"/>
        </xdr:cNvSpPr>
      </xdr:nvSpPr>
      <xdr:spPr bwMode="auto">
        <a:xfrm>
          <a:off x="9324975" y="200025"/>
          <a:ext cx="0" cy="10572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36360" tIns="31680" rIns="0" bIns="0" anchor="t"/>
        <a:lstStyle/>
        <a:p>
          <a:pPr algn="l" rtl="0">
            <a:defRPr sz="1000"/>
          </a:pPr>
          <a:endParaRPr lang="pl-PL" sz="1600" b="1" i="1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l" rtl="0">
            <a:defRPr sz="1000"/>
          </a:pPr>
          <a:endParaRPr lang="pl-PL" sz="1600" b="1" i="1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ak/Documents/PFRON/PFRON/2015/Zmiany%20Planu/12/04%20plan%20pod%20rb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2014-17 PFC"/>
      <sheetName val="Pl 2014-17 PFC MF"/>
      <sheetName val="Plan 2014-17 Wydatki"/>
      <sheetName val="Wieloletni"/>
      <sheetName val="BZ-zmiany"/>
      <sheetName val="PFC D"/>
      <sheetName val="PFC D kasowo"/>
      <sheetName val="Rozl. poż. og.-plan 2008-10"/>
      <sheetName val="Rozl.poż.pr.cel.-plan 2008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A800"/>
  <sheetViews>
    <sheetView view="pageBreakPreview" topLeftCell="A628" zoomScaleNormal="75" zoomScaleSheetLayoutView="100" workbookViewId="0">
      <selection activeCell="D383" sqref="D383"/>
    </sheetView>
  </sheetViews>
  <sheetFormatPr defaultRowHeight="15.75"/>
  <cols>
    <col min="1" max="1" width="7.25" style="281" customWidth="1"/>
    <col min="2" max="2" width="98.125" style="282" customWidth="1"/>
    <col min="3" max="3" width="10.625" style="135" bestFit="1" customWidth="1"/>
    <col min="4" max="4" width="14.5" style="1826" bestFit="1" customWidth="1"/>
    <col min="5" max="5" width="19.625" style="1727" bestFit="1" customWidth="1"/>
    <col min="6" max="6" width="19.625" style="1320" bestFit="1" customWidth="1"/>
    <col min="7" max="7" width="21.75" style="136" bestFit="1" customWidth="1"/>
    <col min="8" max="9" width="18.5" style="136" bestFit="1" customWidth="1"/>
    <col min="10" max="10" width="13.875" style="136" bestFit="1" customWidth="1"/>
    <col min="11" max="11" width="14.875" style="136" bestFit="1" customWidth="1"/>
    <col min="12" max="12" width="13.875" style="136" customWidth="1"/>
    <col min="13" max="13" width="14.875" style="136" customWidth="1"/>
    <col min="14" max="14" width="15.625" style="136" customWidth="1"/>
    <col min="15" max="15" width="14.875" style="136" bestFit="1" customWidth="1"/>
    <col min="16" max="16" width="12.375" style="136" bestFit="1" customWidth="1"/>
    <col min="17" max="17" width="12.25" style="136" bestFit="1" customWidth="1"/>
    <col min="18" max="16384" width="9" style="136"/>
  </cols>
  <sheetData>
    <row r="1" spans="1:14" s="134" customFormat="1" ht="24.95" customHeight="1">
      <c r="A1" s="2018" t="s">
        <v>0</v>
      </c>
      <c r="B1" s="2018"/>
      <c r="C1" s="556"/>
      <c r="D1" s="1229"/>
      <c r="E1" s="1229"/>
      <c r="F1" s="1229"/>
      <c r="G1" s="525"/>
      <c r="H1" s="525"/>
      <c r="I1" s="525"/>
      <c r="J1" s="525"/>
      <c r="K1" s="525"/>
      <c r="L1" s="525"/>
      <c r="M1" s="525"/>
      <c r="N1" s="525"/>
    </row>
    <row r="2" spans="1:14">
      <c r="A2" s="2019" t="s">
        <v>1</v>
      </c>
      <c r="B2" s="2019"/>
      <c r="C2" s="557"/>
      <c r="D2" s="1230"/>
      <c r="E2" s="1230"/>
      <c r="F2" s="1230"/>
      <c r="G2" s="524"/>
      <c r="H2" s="524"/>
      <c r="I2" s="524"/>
      <c r="J2" s="524"/>
      <c r="K2" s="524"/>
      <c r="L2" s="524"/>
      <c r="M2" s="524"/>
      <c r="N2" s="524"/>
    </row>
    <row r="3" spans="1:14" s="134" customFormat="1" ht="24.95" customHeight="1">
      <c r="A3" s="2018" t="s">
        <v>2</v>
      </c>
      <c r="B3" s="2018"/>
      <c r="C3" s="556"/>
      <c r="D3" s="1231"/>
      <c r="E3" s="1231"/>
      <c r="F3" s="1231"/>
      <c r="G3" s="525"/>
      <c r="H3" s="525"/>
      <c r="I3" s="525"/>
      <c r="J3" s="525"/>
      <c r="K3" s="525"/>
      <c r="L3" s="525"/>
      <c r="M3" s="525"/>
      <c r="N3" s="525"/>
    </row>
    <row r="4" spans="1:14">
      <c r="A4" s="2019" t="s">
        <v>1</v>
      </c>
      <c r="B4" s="2019"/>
      <c r="C4" s="557"/>
      <c r="D4" s="1230"/>
      <c r="E4" s="1230"/>
      <c r="F4" s="1230"/>
      <c r="G4" s="524"/>
      <c r="H4" s="524"/>
      <c r="I4" s="524"/>
      <c r="J4" s="524"/>
      <c r="K4" s="524"/>
      <c r="L4" s="524"/>
      <c r="M4" s="524"/>
      <c r="N4" s="524"/>
    </row>
    <row r="5" spans="1:14" s="134" customFormat="1" ht="24.95" customHeight="1">
      <c r="A5" s="2018" t="s">
        <v>3</v>
      </c>
      <c r="B5" s="2018"/>
      <c r="C5" s="556"/>
      <c r="D5" s="1231"/>
      <c r="E5" s="1231"/>
      <c r="F5" s="1231"/>
      <c r="G5" s="525"/>
      <c r="H5" s="525"/>
      <c r="I5" s="525"/>
      <c r="J5" s="525"/>
      <c r="K5" s="525"/>
      <c r="L5" s="525"/>
      <c r="M5" s="525"/>
      <c r="N5" s="525"/>
    </row>
    <row r="6" spans="1:14">
      <c r="A6" s="2019" t="s">
        <v>1</v>
      </c>
      <c r="B6" s="2019"/>
      <c r="C6" s="557"/>
      <c r="D6" s="1230"/>
      <c r="E6" s="1230"/>
      <c r="F6" s="1230"/>
      <c r="G6" s="524"/>
      <c r="H6" s="524"/>
      <c r="I6" s="524"/>
      <c r="J6" s="524"/>
      <c r="K6" s="524"/>
      <c r="L6" s="524"/>
      <c r="M6" s="524"/>
      <c r="N6" s="524"/>
    </row>
    <row r="7" spans="1:14" ht="18.75">
      <c r="A7" s="558"/>
      <c r="B7" s="558"/>
      <c r="C7" s="557"/>
      <c r="D7" s="1230"/>
      <c r="E7" s="1231"/>
      <c r="F7" s="1231"/>
      <c r="G7" s="524"/>
      <c r="H7" s="524"/>
      <c r="I7" s="524"/>
      <c r="J7" s="524"/>
      <c r="K7" s="524"/>
      <c r="L7" s="524"/>
      <c r="M7" s="524"/>
      <c r="N7" s="524"/>
    </row>
    <row r="8" spans="1:14" s="134" customFormat="1" ht="24.95" customHeight="1">
      <c r="A8" s="2018" t="s">
        <v>4</v>
      </c>
      <c r="B8" s="2018"/>
      <c r="C8" s="556"/>
      <c r="D8" s="1231"/>
      <c r="E8" s="1231"/>
      <c r="F8" s="1231"/>
      <c r="G8" s="525"/>
      <c r="H8" s="525"/>
      <c r="I8" s="525"/>
      <c r="J8" s="525"/>
      <c r="K8" s="525"/>
      <c r="L8" s="525"/>
      <c r="M8" s="525"/>
      <c r="N8" s="525"/>
    </row>
    <row r="9" spans="1:14">
      <c r="A9" s="2019"/>
      <c r="B9" s="2019"/>
      <c r="C9" s="557"/>
      <c r="D9" s="1230"/>
      <c r="E9" s="1230"/>
      <c r="F9" s="1230"/>
      <c r="G9" s="524"/>
      <c r="H9" s="524"/>
      <c r="I9" s="524"/>
      <c r="J9" s="524"/>
      <c r="K9" s="524"/>
      <c r="L9" s="524"/>
      <c r="M9" s="524"/>
      <c r="N9" s="524"/>
    </row>
    <row r="10" spans="1:14" ht="15.75" customHeight="1">
      <c r="A10" s="2024"/>
      <c r="B10" s="2024"/>
      <c r="C10" s="2024"/>
      <c r="D10" s="1230"/>
      <c r="E10" s="1230"/>
      <c r="F10" s="1230"/>
      <c r="G10" s="524"/>
      <c r="H10" s="524"/>
      <c r="I10" s="524"/>
      <c r="J10" s="524"/>
      <c r="K10" s="524"/>
      <c r="L10" s="524"/>
      <c r="M10" s="524"/>
      <c r="N10" s="524"/>
    </row>
    <row r="11" spans="1:14" s="133" customFormat="1" ht="18.75">
      <c r="A11" s="2024"/>
      <c r="B11" s="2024"/>
      <c r="C11" s="2024"/>
      <c r="D11" s="1232"/>
      <c r="E11" s="1232"/>
      <c r="F11" s="1232"/>
      <c r="G11" s="523"/>
      <c r="H11" s="523"/>
      <c r="I11" s="523"/>
      <c r="J11" s="523"/>
      <c r="K11" s="523"/>
      <c r="L11" s="523"/>
      <c r="M11" s="523"/>
      <c r="N11" s="523"/>
    </row>
    <row r="12" spans="1:14" s="133" customFormat="1" ht="18.75">
      <c r="A12" s="2025" t="s">
        <v>5</v>
      </c>
      <c r="B12" s="2025"/>
      <c r="C12" s="2025"/>
      <c r="D12" s="1232"/>
      <c r="E12" s="1232"/>
      <c r="F12" s="1232"/>
      <c r="G12" s="523"/>
      <c r="H12" s="523"/>
      <c r="I12" s="523"/>
      <c r="J12" s="523"/>
      <c r="K12" s="523"/>
      <c r="L12" s="523"/>
      <c r="M12" s="523"/>
      <c r="N12" s="523"/>
    </row>
    <row r="13" spans="1:14" s="133" customFormat="1" ht="18.75" customHeight="1" thickBot="1">
      <c r="A13" s="559" t="s">
        <v>6</v>
      </c>
      <c r="B13" s="526"/>
      <c r="C13" s="526"/>
      <c r="D13" s="1233"/>
      <c r="E13" s="1233"/>
      <c r="F13" s="1233"/>
      <c r="G13" s="523"/>
      <c r="H13" s="523"/>
      <c r="I13" s="523"/>
      <c r="J13" s="523"/>
      <c r="K13" s="523"/>
      <c r="L13" s="523"/>
      <c r="M13" s="523"/>
      <c r="N13" s="523"/>
    </row>
    <row r="14" spans="1:14" s="138" customFormat="1" ht="48.75" customHeight="1" thickBot="1">
      <c r="A14" s="2020" t="s">
        <v>7</v>
      </c>
      <c r="B14" s="2021" t="s">
        <v>8</v>
      </c>
      <c r="C14" s="2022"/>
      <c r="D14" s="1922" t="s">
        <v>1095</v>
      </c>
      <c r="E14" s="1923" t="s">
        <v>1059</v>
      </c>
      <c r="F14" s="1924" t="s">
        <v>1103</v>
      </c>
      <c r="G14" s="527"/>
      <c r="H14" s="527"/>
      <c r="I14" s="527"/>
      <c r="J14" s="527"/>
      <c r="K14" s="527"/>
      <c r="L14" s="527"/>
      <c r="M14" s="527"/>
      <c r="N14" s="527"/>
    </row>
    <row r="15" spans="1:14" s="138" customFormat="1" ht="16.5" thickBot="1">
      <c r="A15" s="2020"/>
      <c r="B15" s="2021"/>
      <c r="C15" s="2022"/>
      <c r="D15" s="1729">
        <v>2017</v>
      </c>
      <c r="E15" s="1633"/>
      <c r="F15" s="1228">
        <v>2017</v>
      </c>
      <c r="G15" s="527"/>
      <c r="H15" s="527"/>
      <c r="I15" s="527"/>
      <c r="J15" s="527"/>
      <c r="K15" s="527"/>
      <c r="L15" s="527"/>
      <c r="M15" s="527"/>
      <c r="N15" s="527"/>
    </row>
    <row r="16" spans="1:14" s="138" customFormat="1" ht="16.5" customHeight="1" thickBot="1">
      <c r="A16" s="2020"/>
      <c r="B16" s="2021"/>
      <c r="C16" s="2022"/>
      <c r="D16" s="2023"/>
      <c r="E16" s="2023"/>
      <c r="F16" s="2023"/>
      <c r="G16" s="527"/>
      <c r="H16" s="527"/>
      <c r="I16" s="527"/>
      <c r="J16" s="527"/>
      <c r="K16" s="527"/>
      <c r="L16" s="527"/>
      <c r="M16" s="527"/>
      <c r="N16" s="527"/>
    </row>
    <row r="17" spans="1:14" s="139" customFormat="1" ht="13.5" thickBot="1">
      <c r="A17" s="560"/>
      <c r="B17" s="561"/>
      <c r="C17" s="562"/>
      <c r="D17" s="1730"/>
      <c r="E17" s="1634"/>
      <c r="F17" s="1234"/>
      <c r="G17" s="528"/>
      <c r="H17" s="528"/>
      <c r="I17" s="528"/>
      <c r="J17" s="528"/>
      <c r="K17" s="528"/>
      <c r="L17" s="528"/>
      <c r="M17" s="528"/>
      <c r="N17" s="528"/>
    </row>
    <row r="18" spans="1:14" s="139" customFormat="1" ht="9.9499999999999993" customHeight="1">
      <c r="A18" s="563"/>
      <c r="B18" s="564"/>
      <c r="C18" s="565"/>
      <c r="D18" s="1731"/>
      <c r="E18" s="1635"/>
      <c r="F18" s="1235"/>
      <c r="G18" s="528"/>
      <c r="H18" s="528"/>
      <c r="I18" s="528"/>
      <c r="J18" s="528"/>
      <c r="K18" s="528"/>
      <c r="L18" s="528"/>
      <c r="M18" s="528"/>
      <c r="N18" s="528"/>
    </row>
    <row r="19" spans="1:14" s="141" customFormat="1">
      <c r="A19" s="566" t="s">
        <v>10</v>
      </c>
      <c r="B19" s="2011" t="s">
        <v>11</v>
      </c>
      <c r="C19" s="2012"/>
      <c r="D19" s="1732">
        <f>SUM(D20:D21)</f>
        <v>4913734000</v>
      </c>
      <c r="E19" s="1636">
        <f>SUM(E20:E21)</f>
        <v>0</v>
      </c>
      <c r="F19" s="1236">
        <f>SUM(F20:F21)</f>
        <v>4913734000</v>
      </c>
      <c r="G19" s="529"/>
      <c r="H19" s="529"/>
      <c r="I19" s="529"/>
      <c r="J19" s="529"/>
      <c r="K19" s="529"/>
      <c r="L19" s="529"/>
      <c r="M19" s="529"/>
      <c r="N19" s="529"/>
    </row>
    <row r="20" spans="1:14" s="141" customFormat="1">
      <c r="A20" s="567"/>
      <c r="B20" s="2016" t="s">
        <v>12</v>
      </c>
      <c r="C20" s="2017"/>
      <c r="D20" s="1733">
        <f>SUM(D24,D27,D28,D29,D31,D35,D37,D40,D42,D44,D46:D47,D58,D60,D33,D62)</f>
        <v>4771609000</v>
      </c>
      <c r="E20" s="1637">
        <f>SUM(E24,E27,E28,E29,E31,E35,E37,E40,E42,E44,E46:E47,E58,E60,E33,E62)</f>
        <v>0</v>
      </c>
      <c r="F20" s="1237">
        <f>SUM(F24,F27,F28,F29,F31,F35,F37,F40,F42,F44,F46:F47,F58,F60,F33,F62)</f>
        <v>4771609000</v>
      </c>
      <c r="G20" s="529"/>
      <c r="H20" s="529"/>
      <c r="I20" s="529"/>
      <c r="J20" s="529"/>
      <c r="K20" s="529"/>
      <c r="L20" s="529"/>
      <c r="M20" s="529"/>
      <c r="N20" s="529"/>
    </row>
    <row r="21" spans="1:14" s="141" customFormat="1">
      <c r="A21" s="568"/>
      <c r="B21" s="2013" t="s">
        <v>13</v>
      </c>
      <c r="C21" s="2014"/>
      <c r="D21" s="1734">
        <f>SUM(D25,D32,D36,D59,D45,D41)</f>
        <v>142125000</v>
      </c>
      <c r="E21" s="1638">
        <f>SUM(E25,E32,E36,E59,E45,E41)</f>
        <v>0</v>
      </c>
      <c r="F21" s="1238">
        <f>SUM(F25,F32,F36,F59,F45,F41)</f>
        <v>142125000</v>
      </c>
      <c r="G21" s="529"/>
      <c r="H21" s="529"/>
      <c r="I21" s="529"/>
      <c r="J21" s="529"/>
      <c r="K21" s="529"/>
      <c r="L21" s="529"/>
      <c r="M21" s="529"/>
      <c r="N21" s="529"/>
    </row>
    <row r="22" spans="1:14" s="142" customFormat="1" ht="12.75" customHeight="1">
      <c r="A22" s="569"/>
      <c r="B22" s="2015"/>
      <c r="C22" s="2015"/>
      <c r="D22" s="1735"/>
      <c r="E22" s="1639"/>
      <c r="F22" s="1239"/>
      <c r="G22" s="530"/>
      <c r="H22" s="530"/>
      <c r="I22" s="530"/>
      <c r="J22" s="530"/>
      <c r="K22" s="530"/>
      <c r="L22" s="530"/>
      <c r="M22" s="530"/>
      <c r="N22" s="530"/>
    </row>
    <row r="23" spans="1:14" s="143" customFormat="1">
      <c r="A23" s="570" t="s">
        <v>14</v>
      </c>
      <c r="B23" s="2007" t="s">
        <v>15</v>
      </c>
      <c r="C23" s="2007"/>
      <c r="D23" s="1736">
        <f>SUM(D24:D25)</f>
        <v>50000000</v>
      </c>
      <c r="E23" s="1640">
        <f>SUM(E24:E25)</f>
        <v>0</v>
      </c>
      <c r="F23" s="1240">
        <f>SUM(F24:F25)</f>
        <v>50000000</v>
      </c>
      <c r="G23" s="531"/>
      <c r="H23" s="531"/>
      <c r="I23" s="531"/>
      <c r="J23" s="531"/>
      <c r="K23" s="531"/>
      <c r="L23" s="531"/>
      <c r="M23" s="531"/>
      <c r="N23" s="531"/>
    </row>
    <row r="24" spans="1:14" s="144" customFormat="1">
      <c r="A24" s="571" t="s">
        <v>16</v>
      </c>
      <c r="B24" s="2002" t="s">
        <v>12</v>
      </c>
      <c r="C24" s="2002"/>
      <c r="D24" s="1737">
        <f>D132+D170</f>
        <v>3000000</v>
      </c>
      <c r="E24" s="1641">
        <f>E132+E170</f>
        <v>0</v>
      </c>
      <c r="F24" s="1241">
        <f>F132+F170</f>
        <v>3000000</v>
      </c>
      <c r="G24" s="532"/>
      <c r="H24" s="532"/>
      <c r="I24" s="532"/>
      <c r="J24" s="532"/>
      <c r="K24" s="532"/>
      <c r="L24" s="532"/>
      <c r="M24" s="532"/>
      <c r="N24" s="532"/>
    </row>
    <row r="25" spans="1:14" s="144" customFormat="1">
      <c r="A25" s="571" t="s">
        <v>17</v>
      </c>
      <c r="B25" s="2002" t="s">
        <v>13</v>
      </c>
      <c r="C25" s="2002"/>
      <c r="D25" s="1737">
        <f>SUM(D305+D324)</f>
        <v>47000000</v>
      </c>
      <c r="E25" s="1641">
        <f>SUM(E305+E324)</f>
        <v>0</v>
      </c>
      <c r="F25" s="1241">
        <f>SUM(F305+F324)</f>
        <v>47000000</v>
      </c>
      <c r="G25" s="532"/>
      <c r="H25" s="532"/>
      <c r="I25" s="532"/>
      <c r="J25" s="532"/>
      <c r="K25" s="532"/>
      <c r="L25" s="532"/>
      <c r="M25" s="532"/>
      <c r="N25" s="532"/>
    </row>
    <row r="26" spans="1:14" s="143" customFormat="1">
      <c r="A26" s="570" t="s">
        <v>18</v>
      </c>
      <c r="B26" s="2007" t="s">
        <v>19</v>
      </c>
      <c r="C26" s="2007"/>
      <c r="D26" s="1736">
        <f>SUM(D27:D27)</f>
        <v>3000000</v>
      </c>
      <c r="E26" s="1640">
        <f>SUM(E27:E27)</f>
        <v>0</v>
      </c>
      <c r="F26" s="1240">
        <f>SUM(F27:F27)</f>
        <v>3000000</v>
      </c>
      <c r="G26" s="531"/>
      <c r="H26" s="531"/>
      <c r="I26" s="531"/>
      <c r="J26" s="531"/>
      <c r="K26" s="531"/>
      <c r="L26" s="531"/>
      <c r="M26" s="531"/>
      <c r="N26" s="531"/>
    </row>
    <row r="27" spans="1:14" s="144" customFormat="1">
      <c r="A27" s="571" t="s">
        <v>20</v>
      </c>
      <c r="B27" s="2002" t="s">
        <v>12</v>
      </c>
      <c r="C27" s="2002"/>
      <c r="D27" s="1737">
        <f>SUM(D131,D169,D215,D216)</f>
        <v>3000000</v>
      </c>
      <c r="E27" s="1641">
        <f>SUM(E131,E169,E215,E216)</f>
        <v>0</v>
      </c>
      <c r="F27" s="1241">
        <f>SUM(F131,F169,F215,F216)</f>
        <v>3000000</v>
      </c>
      <c r="G27" s="532"/>
      <c r="H27" s="532"/>
      <c r="I27" s="532"/>
      <c r="J27" s="532"/>
      <c r="K27" s="532"/>
      <c r="L27" s="532"/>
      <c r="M27" s="532"/>
      <c r="N27" s="532"/>
    </row>
    <row r="28" spans="1:14" s="143" customFormat="1">
      <c r="A28" s="570" t="s">
        <v>21</v>
      </c>
      <c r="B28" s="2007" t="s">
        <v>22</v>
      </c>
      <c r="C28" s="2007"/>
      <c r="D28" s="1736">
        <f>SUM(D173)</f>
        <v>3000000000</v>
      </c>
      <c r="E28" s="1640">
        <f>SUM(E173)</f>
        <v>0</v>
      </c>
      <c r="F28" s="1240">
        <f>SUM(F173)</f>
        <v>3000000000</v>
      </c>
      <c r="G28" s="531"/>
      <c r="H28" s="531"/>
      <c r="I28" s="531"/>
      <c r="J28" s="531"/>
      <c r="K28" s="531"/>
      <c r="L28" s="531"/>
      <c r="M28" s="531"/>
      <c r="N28" s="531"/>
    </row>
    <row r="29" spans="1:14" s="143" customFormat="1" ht="40.5" customHeight="1">
      <c r="A29" s="570" t="s">
        <v>23</v>
      </c>
      <c r="B29" s="2009" t="s">
        <v>622</v>
      </c>
      <c r="C29" s="2009"/>
      <c r="D29" s="1736">
        <f>SUM(D133)</f>
        <v>57000000</v>
      </c>
      <c r="E29" s="1640">
        <f>SUM(E133)</f>
        <v>0</v>
      </c>
      <c r="F29" s="1240">
        <f>SUM(F133)</f>
        <v>57000000</v>
      </c>
      <c r="G29" s="531"/>
      <c r="H29" s="531"/>
      <c r="I29" s="531"/>
      <c r="J29" s="531"/>
      <c r="K29" s="531"/>
      <c r="L29" s="531"/>
      <c r="M29" s="531"/>
      <c r="N29" s="531"/>
    </row>
    <row r="30" spans="1:14" s="143" customFormat="1">
      <c r="A30" s="570" t="s">
        <v>24</v>
      </c>
      <c r="B30" s="2007" t="s">
        <v>25</v>
      </c>
      <c r="C30" s="2007"/>
      <c r="D30" s="1736">
        <f>SUM(D31:D32)</f>
        <v>3000000</v>
      </c>
      <c r="E30" s="1640">
        <f>SUM(E31:E32)</f>
        <v>0</v>
      </c>
      <c r="F30" s="1240">
        <f>SUM(F31:F32)</f>
        <v>3000000</v>
      </c>
      <c r="G30" s="531"/>
      <c r="H30" s="531"/>
      <c r="I30" s="531"/>
      <c r="J30" s="531"/>
      <c r="K30" s="531"/>
      <c r="L30" s="531"/>
      <c r="M30" s="531"/>
      <c r="N30" s="531"/>
    </row>
    <row r="31" spans="1:14" s="144" customFormat="1">
      <c r="A31" s="571" t="s">
        <v>26</v>
      </c>
      <c r="B31" s="2002" t="s">
        <v>12</v>
      </c>
      <c r="C31" s="2002"/>
      <c r="D31" s="1737">
        <f>SUM(D134,D175)</f>
        <v>2800000</v>
      </c>
      <c r="E31" s="1641">
        <f>SUM(E134,E175)</f>
        <v>0</v>
      </c>
      <c r="F31" s="1241">
        <f>SUM(F134,F175)</f>
        <v>2800000</v>
      </c>
      <c r="G31" s="532"/>
      <c r="H31" s="532"/>
      <c r="I31" s="532"/>
      <c r="J31" s="532"/>
      <c r="K31" s="532"/>
      <c r="L31" s="532"/>
      <c r="M31" s="532"/>
      <c r="N31" s="532"/>
    </row>
    <row r="32" spans="1:14" s="144" customFormat="1">
      <c r="A32" s="571" t="s">
        <v>27</v>
      </c>
      <c r="B32" s="2002" t="s">
        <v>13</v>
      </c>
      <c r="C32" s="2002"/>
      <c r="D32" s="1737">
        <f>SUM(D307,D325)</f>
        <v>200000</v>
      </c>
      <c r="E32" s="1641">
        <f>SUM(E307,E325)</f>
        <v>0</v>
      </c>
      <c r="F32" s="1241">
        <f>SUM(F307,F325)</f>
        <v>200000</v>
      </c>
      <c r="G32" s="532"/>
      <c r="H32" s="532"/>
      <c r="I32" s="532"/>
      <c r="J32" s="532"/>
      <c r="K32" s="532"/>
      <c r="L32" s="532"/>
      <c r="M32" s="532"/>
      <c r="N32" s="532"/>
    </row>
    <row r="33" spans="1:14" s="143" customFormat="1">
      <c r="A33" s="570" t="s">
        <v>28</v>
      </c>
      <c r="B33" s="572" t="s">
        <v>29</v>
      </c>
      <c r="C33" s="572"/>
      <c r="D33" s="1736">
        <f>D174</f>
        <v>15000</v>
      </c>
      <c r="E33" s="1640">
        <f>E174</f>
        <v>0</v>
      </c>
      <c r="F33" s="1240">
        <f>F174</f>
        <v>15000</v>
      </c>
      <c r="G33" s="531"/>
      <c r="H33" s="531"/>
      <c r="I33" s="531"/>
      <c r="J33" s="531"/>
      <c r="K33" s="531"/>
      <c r="L33" s="531"/>
      <c r="M33" s="531"/>
      <c r="N33" s="531"/>
    </row>
    <row r="34" spans="1:14" s="143" customFormat="1" ht="15.75" customHeight="1">
      <c r="A34" s="570" t="s">
        <v>30</v>
      </c>
      <c r="B34" s="2009" t="s">
        <v>31</v>
      </c>
      <c r="C34" s="2009"/>
      <c r="D34" s="1736">
        <f>SUM(D35:D36)</f>
        <v>128000000</v>
      </c>
      <c r="E34" s="1640">
        <f>SUM(E35:E36)</f>
        <v>0</v>
      </c>
      <c r="F34" s="1240">
        <f>SUM(F35:F36)</f>
        <v>128000000</v>
      </c>
      <c r="G34" s="531"/>
      <c r="H34" s="531"/>
      <c r="I34" s="531"/>
      <c r="J34" s="531"/>
      <c r="K34" s="531"/>
      <c r="L34" s="531"/>
      <c r="M34" s="531"/>
      <c r="N34" s="531"/>
    </row>
    <row r="35" spans="1:14" s="144" customFormat="1">
      <c r="A35" s="571" t="s">
        <v>32</v>
      </c>
      <c r="B35" s="2002" t="s">
        <v>12</v>
      </c>
      <c r="C35" s="2002"/>
      <c r="D35" s="1737">
        <f>SUM(D136,D177,D197)</f>
        <v>87800000</v>
      </c>
      <c r="E35" s="1641">
        <f>SUM(E136,E177,E197)</f>
        <v>0</v>
      </c>
      <c r="F35" s="1241">
        <f>SUM(F136,F177,F197)</f>
        <v>87800000</v>
      </c>
      <c r="G35" s="532"/>
      <c r="H35" s="532"/>
      <c r="I35" s="532"/>
      <c r="J35" s="532"/>
      <c r="K35" s="532"/>
      <c r="L35" s="532"/>
      <c r="M35" s="532"/>
      <c r="N35" s="532"/>
    </row>
    <row r="36" spans="1:14" s="144" customFormat="1">
      <c r="A36" s="571" t="s">
        <v>33</v>
      </c>
      <c r="B36" s="2002" t="s">
        <v>13</v>
      </c>
      <c r="C36" s="2002"/>
      <c r="D36" s="1737">
        <f>SUM(D308,D328)</f>
        <v>40200000</v>
      </c>
      <c r="E36" s="1641">
        <f>SUM(E308,E328)</f>
        <v>0</v>
      </c>
      <c r="F36" s="1241">
        <f>SUM(F308,F328)</f>
        <v>40200000</v>
      </c>
      <c r="G36" s="532"/>
      <c r="H36" s="532"/>
      <c r="I36" s="532"/>
      <c r="J36" s="532"/>
      <c r="K36" s="532"/>
      <c r="L36" s="532"/>
      <c r="M36" s="532"/>
      <c r="N36" s="532"/>
    </row>
    <row r="37" spans="1:14" s="143" customFormat="1">
      <c r="A37" s="570" t="s">
        <v>34</v>
      </c>
      <c r="B37" s="573" t="s">
        <v>35</v>
      </c>
      <c r="C37" s="574"/>
      <c r="D37" s="1736">
        <f>SUM(D38)</f>
        <v>2500000</v>
      </c>
      <c r="E37" s="1640">
        <f>SUM(E38)</f>
        <v>0</v>
      </c>
      <c r="F37" s="1240">
        <f>SUM(F38)</f>
        <v>2500000</v>
      </c>
      <c r="G37" s="531"/>
      <c r="H37" s="531"/>
      <c r="I37" s="531"/>
      <c r="J37" s="531"/>
      <c r="K37" s="531"/>
      <c r="L37" s="531"/>
      <c r="M37" s="531"/>
      <c r="N37" s="531"/>
    </row>
    <row r="38" spans="1:14" s="144" customFormat="1">
      <c r="A38" s="571" t="s">
        <v>36</v>
      </c>
      <c r="B38" s="2002" t="s">
        <v>12</v>
      </c>
      <c r="C38" s="2002"/>
      <c r="D38" s="1737">
        <f>D171</f>
        <v>2500000</v>
      </c>
      <c r="E38" s="1641">
        <f>E171</f>
        <v>0</v>
      </c>
      <c r="F38" s="1241">
        <f>F171</f>
        <v>2500000</v>
      </c>
      <c r="G38" s="532"/>
      <c r="H38" s="532"/>
      <c r="I38" s="532"/>
      <c r="J38" s="532"/>
      <c r="K38" s="532"/>
      <c r="L38" s="532"/>
      <c r="M38" s="532"/>
      <c r="N38" s="532"/>
    </row>
    <row r="39" spans="1:14" s="143" customFormat="1" ht="30">
      <c r="A39" s="570" t="s">
        <v>37</v>
      </c>
      <c r="B39" s="573" t="s">
        <v>38</v>
      </c>
      <c r="C39" s="574"/>
      <c r="D39" s="1736">
        <f>SUM(D40:D41)</f>
        <v>7206000</v>
      </c>
      <c r="E39" s="1640">
        <f>SUM(E40:E41)</f>
        <v>0</v>
      </c>
      <c r="F39" s="1240">
        <f>SUM(F40:F41)</f>
        <v>7206000</v>
      </c>
      <c r="G39" s="531"/>
      <c r="H39" s="531"/>
      <c r="I39" s="531"/>
      <c r="J39" s="531"/>
      <c r="K39" s="531"/>
      <c r="L39" s="531"/>
      <c r="M39" s="531"/>
      <c r="N39" s="531"/>
    </row>
    <row r="40" spans="1:14" s="144" customFormat="1">
      <c r="A40" s="571" t="s">
        <v>39</v>
      </c>
      <c r="B40" s="2002" t="s">
        <v>12</v>
      </c>
      <c r="C40" s="2002"/>
      <c r="D40" s="1737">
        <f>D172</f>
        <v>6128000</v>
      </c>
      <c r="E40" s="1641">
        <f>E172</f>
        <v>0</v>
      </c>
      <c r="F40" s="1241">
        <f>F172</f>
        <v>6128000</v>
      </c>
      <c r="G40" s="532"/>
      <c r="H40" s="532"/>
      <c r="I40" s="532"/>
      <c r="J40" s="532"/>
      <c r="K40" s="532"/>
      <c r="L40" s="532"/>
      <c r="M40" s="532"/>
      <c r="N40" s="532"/>
    </row>
    <row r="41" spans="1:14" s="144" customFormat="1">
      <c r="A41" s="571" t="s">
        <v>40</v>
      </c>
      <c r="B41" s="2002" t="s">
        <v>13</v>
      </c>
      <c r="C41" s="2002"/>
      <c r="D41" s="1737">
        <f>D326</f>
        <v>1078000</v>
      </c>
      <c r="E41" s="1641">
        <f>E326</f>
        <v>0</v>
      </c>
      <c r="F41" s="1241">
        <f>F326</f>
        <v>1078000</v>
      </c>
      <c r="G41" s="532"/>
      <c r="H41" s="532"/>
      <c r="I41" s="532"/>
      <c r="J41" s="532"/>
      <c r="K41" s="532"/>
      <c r="L41" s="532"/>
      <c r="M41" s="532"/>
      <c r="N41" s="532"/>
    </row>
    <row r="42" spans="1:14" s="143" customFormat="1">
      <c r="A42" s="570" t="s">
        <v>41</v>
      </c>
      <c r="B42" s="2007" t="s">
        <v>42</v>
      </c>
      <c r="C42" s="2007"/>
      <c r="D42" s="1736">
        <f>SUM(D165)</f>
        <v>103000000</v>
      </c>
      <c r="E42" s="1640">
        <f>SUM(E165)</f>
        <v>0</v>
      </c>
      <c r="F42" s="1240">
        <f>SUM(F165)</f>
        <v>103000000</v>
      </c>
      <c r="G42" s="531"/>
      <c r="H42" s="531"/>
      <c r="I42" s="531"/>
      <c r="J42" s="531"/>
      <c r="K42" s="531"/>
      <c r="L42" s="531"/>
      <c r="M42" s="531"/>
      <c r="N42" s="531"/>
    </row>
    <row r="43" spans="1:14" s="143" customFormat="1">
      <c r="A43" s="570" t="s">
        <v>43</v>
      </c>
      <c r="B43" s="575" t="s">
        <v>44</v>
      </c>
      <c r="C43" s="575"/>
      <c r="D43" s="1736">
        <f>SUM(D44:D45)</f>
        <v>246981000</v>
      </c>
      <c r="E43" s="1640">
        <f>SUM(E44:E45)</f>
        <v>0</v>
      </c>
      <c r="F43" s="1240">
        <f>SUM(F44:F45)</f>
        <v>246981000</v>
      </c>
      <c r="G43" s="531"/>
      <c r="H43" s="531"/>
      <c r="I43" s="531"/>
      <c r="J43" s="531"/>
      <c r="K43" s="531"/>
      <c r="L43" s="531"/>
      <c r="M43" s="531"/>
      <c r="N43" s="531"/>
    </row>
    <row r="44" spans="1:14" s="144" customFormat="1">
      <c r="A44" s="571" t="s">
        <v>45</v>
      </c>
      <c r="B44" s="2002" t="s">
        <v>12</v>
      </c>
      <c r="C44" s="2002"/>
      <c r="D44" s="1737">
        <f>SUM(D135+D176)</f>
        <v>244831000</v>
      </c>
      <c r="E44" s="1641">
        <f>SUM(E135+E176)</f>
        <v>0</v>
      </c>
      <c r="F44" s="1241">
        <f>SUM(F135+F176)</f>
        <v>244831000</v>
      </c>
      <c r="G44" s="532"/>
      <c r="H44" s="532"/>
      <c r="I44" s="532"/>
      <c r="J44" s="532"/>
      <c r="K44" s="532"/>
      <c r="L44" s="532"/>
      <c r="M44" s="532"/>
      <c r="N44" s="532"/>
    </row>
    <row r="45" spans="1:14" s="144" customFormat="1">
      <c r="A45" s="571" t="s">
        <v>46</v>
      </c>
      <c r="B45" s="2002" t="s">
        <v>13</v>
      </c>
      <c r="C45" s="2002"/>
      <c r="D45" s="1737">
        <f>SUM(D327+D306)</f>
        <v>2150000</v>
      </c>
      <c r="E45" s="1641">
        <f>SUM(E327+E306)</f>
        <v>0</v>
      </c>
      <c r="F45" s="1241">
        <f>SUM(F327+F306)</f>
        <v>2150000</v>
      </c>
      <c r="G45" s="532"/>
      <c r="H45" s="532"/>
      <c r="I45" s="532"/>
      <c r="J45" s="532"/>
      <c r="K45" s="532"/>
      <c r="L45" s="532"/>
      <c r="M45" s="532"/>
      <c r="N45" s="532"/>
    </row>
    <row r="46" spans="1:14" s="143" customFormat="1">
      <c r="A46" s="570" t="s">
        <v>47</v>
      </c>
      <c r="B46" s="2007" t="s">
        <v>48</v>
      </c>
      <c r="C46" s="2007"/>
      <c r="D46" s="1736">
        <f>D342</f>
        <v>930000000</v>
      </c>
      <c r="E46" s="1640">
        <f>E342</f>
        <v>0</v>
      </c>
      <c r="F46" s="1240">
        <f>F342</f>
        <v>930000000</v>
      </c>
      <c r="G46" s="531"/>
      <c r="H46" s="531"/>
      <c r="I46" s="531"/>
      <c r="J46" s="531"/>
      <c r="K46" s="531"/>
      <c r="L46" s="531"/>
      <c r="M46" s="531"/>
      <c r="N46" s="531"/>
    </row>
    <row r="47" spans="1:14" s="143" customFormat="1">
      <c r="A47" s="570" t="s">
        <v>49</v>
      </c>
      <c r="B47" s="2007" t="s">
        <v>50</v>
      </c>
      <c r="C47" s="2007"/>
      <c r="D47" s="1736">
        <f>SUM(D48:D52,D57)</f>
        <v>324604000</v>
      </c>
      <c r="E47" s="1640">
        <f>SUM(E48:E52,E57)</f>
        <v>0</v>
      </c>
      <c r="F47" s="1240">
        <f>SUM(F48:F52,F57)</f>
        <v>324604000</v>
      </c>
      <c r="G47" s="531"/>
      <c r="H47" s="531"/>
      <c r="I47" s="531"/>
      <c r="J47" s="531"/>
      <c r="K47" s="531"/>
      <c r="L47" s="531"/>
      <c r="M47" s="531"/>
      <c r="N47" s="531"/>
    </row>
    <row r="48" spans="1:14" s="144" customFormat="1">
      <c r="A48" s="571" t="s">
        <v>51</v>
      </c>
      <c r="B48" s="2002" t="s">
        <v>52</v>
      </c>
      <c r="C48" s="2002"/>
      <c r="D48" s="1737">
        <f>SUM(D240)+D217</f>
        <v>59616000</v>
      </c>
      <c r="E48" s="1641">
        <f>SUM(E240)+E217</f>
        <v>0</v>
      </c>
      <c r="F48" s="1241">
        <f>SUM(F240)+F217</f>
        <v>59616000</v>
      </c>
      <c r="G48" s="532"/>
      <c r="H48" s="532"/>
      <c r="I48" s="532"/>
      <c r="J48" s="532"/>
      <c r="K48" s="532"/>
      <c r="L48" s="532"/>
      <c r="M48" s="532"/>
      <c r="N48" s="532"/>
    </row>
    <row r="49" spans="1:14" s="144" customFormat="1">
      <c r="A49" s="571" t="s">
        <v>53</v>
      </c>
      <c r="B49" s="2002" t="s">
        <v>54</v>
      </c>
      <c r="C49" s="2002"/>
      <c r="D49" s="1737">
        <f>SUM(D246)+D219</f>
        <v>11616000</v>
      </c>
      <c r="E49" s="1641">
        <f>SUM(E246)+E219</f>
        <v>0</v>
      </c>
      <c r="F49" s="1241">
        <f>SUM(F246)+F219</f>
        <v>11616000</v>
      </c>
      <c r="G49" s="532"/>
      <c r="H49" s="532"/>
      <c r="I49" s="532"/>
      <c r="J49" s="532"/>
      <c r="K49" s="532"/>
      <c r="L49" s="532"/>
      <c r="M49" s="532"/>
      <c r="N49" s="532"/>
    </row>
    <row r="50" spans="1:14" s="144" customFormat="1">
      <c r="A50" s="571" t="s">
        <v>55</v>
      </c>
      <c r="B50" s="2002" t="s">
        <v>56</v>
      </c>
      <c r="C50" s="2002"/>
      <c r="D50" s="1737">
        <f>SUM(D249)+D220</f>
        <v>1616000</v>
      </c>
      <c r="E50" s="1641">
        <f>SUM(E249)+E220</f>
        <v>0</v>
      </c>
      <c r="F50" s="1241">
        <f>SUM(F249)+F220</f>
        <v>1616000</v>
      </c>
      <c r="G50" s="532"/>
      <c r="H50" s="532"/>
      <c r="I50" s="532"/>
      <c r="J50" s="532"/>
      <c r="K50" s="532"/>
      <c r="L50" s="532"/>
      <c r="M50" s="532"/>
      <c r="N50" s="532"/>
    </row>
    <row r="51" spans="1:14" s="144" customFormat="1">
      <c r="A51" s="571" t="s">
        <v>57</v>
      </c>
      <c r="B51" s="2002" t="s">
        <v>58</v>
      </c>
      <c r="C51" s="2002"/>
      <c r="D51" s="1737">
        <f>SUM(D243)+D221+D218</f>
        <v>999000</v>
      </c>
      <c r="E51" s="1737">
        <f>SUM(E243)+E221+E218</f>
        <v>0</v>
      </c>
      <c r="F51" s="1737">
        <f>SUM(F243)+F221+F218</f>
        <v>999000</v>
      </c>
      <c r="G51" s="532"/>
      <c r="H51" s="532"/>
      <c r="I51" s="532"/>
      <c r="J51" s="532"/>
      <c r="K51" s="532"/>
      <c r="L51" s="532"/>
      <c r="M51" s="532"/>
      <c r="N51" s="532"/>
    </row>
    <row r="52" spans="1:14" s="144" customFormat="1">
      <c r="A52" s="571" t="s">
        <v>59</v>
      </c>
      <c r="B52" s="2002" t="s">
        <v>60</v>
      </c>
      <c r="C52" s="2002"/>
      <c r="D52" s="1737">
        <f>D252+D222</f>
        <v>76757000</v>
      </c>
      <c r="E52" s="1641">
        <f>E252+E222</f>
        <v>0</v>
      </c>
      <c r="F52" s="1241">
        <f>F252+F222</f>
        <v>76757000</v>
      </c>
      <c r="G52" s="532"/>
      <c r="H52" s="532"/>
      <c r="I52" s="532"/>
      <c r="J52" s="532"/>
      <c r="K52" s="532"/>
      <c r="L52" s="532"/>
      <c r="M52" s="532"/>
      <c r="N52" s="532"/>
    </row>
    <row r="53" spans="1:14" s="144" customFormat="1">
      <c r="A53" s="571" t="s">
        <v>61</v>
      </c>
      <c r="B53" s="2008" t="s">
        <v>652</v>
      </c>
      <c r="C53" s="2008"/>
      <c r="D53" s="1737">
        <f>D255+D223</f>
        <v>43066000</v>
      </c>
      <c r="E53" s="1641">
        <f>E255+E223</f>
        <v>0</v>
      </c>
      <c r="F53" s="1241">
        <f>F255+F223</f>
        <v>43066000</v>
      </c>
      <c r="G53" s="532"/>
      <c r="H53" s="532"/>
      <c r="I53" s="532"/>
      <c r="J53" s="532"/>
      <c r="K53" s="532"/>
      <c r="L53" s="532"/>
      <c r="M53" s="532"/>
      <c r="N53" s="532"/>
    </row>
    <row r="54" spans="1:14" s="144" customFormat="1">
      <c r="A54" s="571" t="s">
        <v>63</v>
      </c>
      <c r="B54" s="1225" t="str">
        <f>'Pl 2014-17 PFC MF'!B53</f>
        <v xml:space="preserve">  - pozostałe, z tego:</v>
      </c>
      <c r="C54" s="1225"/>
      <c r="D54" s="1737">
        <f>'Pl 2016-20 PFC'!D272</f>
        <v>33691000</v>
      </c>
      <c r="E54" s="1641">
        <f>'Pl 2016-20 PFC'!E272</f>
        <v>0</v>
      </c>
      <c r="F54" s="1241">
        <f>'Pl 2016-20 PFC'!F272</f>
        <v>33691000</v>
      </c>
      <c r="G54" s="532"/>
      <c r="H54" s="532"/>
      <c r="I54" s="532"/>
      <c r="J54" s="532"/>
      <c r="K54" s="532"/>
      <c r="L54" s="532"/>
      <c r="M54" s="532"/>
      <c r="N54" s="532"/>
    </row>
    <row r="55" spans="1:14" s="144" customFormat="1">
      <c r="A55" s="571" t="s">
        <v>1057</v>
      </c>
      <c r="B55" s="2008" t="s">
        <v>64</v>
      </c>
      <c r="C55" s="2008"/>
      <c r="D55" s="1737">
        <f>D290</f>
        <v>18463000</v>
      </c>
      <c r="E55" s="1641">
        <f>E290</f>
        <v>0</v>
      </c>
      <c r="F55" s="1241">
        <f>F290</f>
        <v>18463000</v>
      </c>
      <c r="G55" s="532"/>
      <c r="H55" s="532"/>
      <c r="I55" s="532"/>
      <c r="J55" s="532"/>
      <c r="K55" s="532"/>
      <c r="L55" s="532"/>
      <c r="M55" s="532"/>
      <c r="N55" s="532"/>
    </row>
    <row r="56" spans="1:14" s="144" customFormat="1">
      <c r="A56" s="571" t="s">
        <v>1058</v>
      </c>
      <c r="B56" s="1225" t="str">
        <f>'Pl 2014-17 PFC MF'!B55</f>
        <v xml:space="preserve">  - inne</v>
      </c>
      <c r="C56" s="1225"/>
      <c r="D56" s="1737">
        <f>D273+D229</f>
        <v>15228000</v>
      </c>
      <c r="E56" s="1641">
        <f>E273+E229</f>
        <v>0</v>
      </c>
      <c r="F56" s="1241">
        <f>F273+F229</f>
        <v>15228000</v>
      </c>
      <c r="G56" s="532"/>
      <c r="H56" s="532"/>
      <c r="I56" s="532"/>
      <c r="J56" s="532"/>
      <c r="K56" s="532"/>
      <c r="L56" s="532"/>
      <c r="M56" s="532"/>
      <c r="N56" s="532"/>
    </row>
    <row r="57" spans="1:14" s="144" customFormat="1" ht="15.75" customHeight="1">
      <c r="A57" s="571" t="s">
        <v>65</v>
      </c>
      <c r="B57" s="2010" t="s">
        <v>66</v>
      </c>
      <c r="C57" s="2010"/>
      <c r="D57" s="1737">
        <f>SUM(D291)</f>
        <v>174000000</v>
      </c>
      <c r="E57" s="1641">
        <f>SUM(E291)</f>
        <v>0</v>
      </c>
      <c r="F57" s="1241">
        <f>SUM(F291)</f>
        <v>174000000</v>
      </c>
      <c r="G57" s="532"/>
      <c r="H57" s="532"/>
      <c r="I57" s="532"/>
      <c r="J57" s="532"/>
      <c r="K57" s="532"/>
      <c r="L57" s="532"/>
      <c r="M57" s="532"/>
      <c r="N57" s="532"/>
    </row>
    <row r="58" spans="1:14" s="143" customFormat="1">
      <c r="A58" s="570" t="s">
        <v>67</v>
      </c>
      <c r="B58" s="2007" t="s">
        <v>68</v>
      </c>
      <c r="C58" s="2007"/>
      <c r="D58" s="1736">
        <f>SUM(D210)</f>
        <v>3831000</v>
      </c>
      <c r="E58" s="1640">
        <f>SUM(E210)</f>
        <v>0</v>
      </c>
      <c r="F58" s="1240">
        <f>SUM(F210)</f>
        <v>3831000</v>
      </c>
      <c r="G58" s="531"/>
      <c r="H58" s="531"/>
      <c r="I58" s="531"/>
      <c r="J58" s="531"/>
      <c r="K58" s="531"/>
      <c r="L58" s="531"/>
      <c r="M58" s="531"/>
      <c r="N58" s="531"/>
    </row>
    <row r="59" spans="1:14" s="143" customFormat="1">
      <c r="A59" s="570" t="s">
        <v>69</v>
      </c>
      <c r="B59" s="2007" t="s">
        <v>70</v>
      </c>
      <c r="C59" s="2007"/>
      <c r="D59" s="1736">
        <f>SUM(D297:D299)+D233</f>
        <v>51497000</v>
      </c>
      <c r="E59" s="1736">
        <f>SUM(E297:E299)+E233</f>
        <v>0</v>
      </c>
      <c r="F59" s="1736">
        <f>SUM(F297:F299)+F233</f>
        <v>51497000</v>
      </c>
      <c r="G59" s="531"/>
      <c r="H59" s="531"/>
      <c r="I59" s="531"/>
      <c r="J59" s="531"/>
      <c r="K59" s="531"/>
      <c r="L59" s="531"/>
      <c r="M59" s="531"/>
      <c r="N59" s="531"/>
    </row>
    <row r="60" spans="1:14" s="143" customFormat="1">
      <c r="A60" s="570" t="s">
        <v>71</v>
      </c>
      <c r="B60" s="2007" t="s">
        <v>72</v>
      </c>
      <c r="C60" s="2007"/>
      <c r="D60" s="1738">
        <f>SUM(D352)</f>
        <v>300000</v>
      </c>
      <c r="E60" s="1642">
        <f>SUM(E352)</f>
        <v>0</v>
      </c>
      <c r="F60" s="1242">
        <f>SUM(F352)</f>
        <v>300000</v>
      </c>
      <c r="G60" s="531"/>
      <c r="H60" s="531"/>
      <c r="I60" s="531"/>
      <c r="J60" s="531"/>
      <c r="K60" s="531"/>
      <c r="L60" s="531"/>
      <c r="M60" s="531"/>
      <c r="N60" s="531"/>
    </row>
    <row r="61" spans="1:14" s="145" customFormat="1" ht="45">
      <c r="A61" s="576" t="s">
        <v>73</v>
      </c>
      <c r="B61" s="577" t="s">
        <v>74</v>
      </c>
      <c r="C61" s="578"/>
      <c r="D61" s="1738">
        <f>SUM(D62)</f>
        <v>2800000</v>
      </c>
      <c r="E61" s="1642">
        <f>SUM(E62)</f>
        <v>0</v>
      </c>
      <c r="F61" s="1242">
        <f>SUM(F62)</f>
        <v>2800000</v>
      </c>
      <c r="G61" s="533"/>
      <c r="H61" s="533"/>
      <c r="I61" s="533"/>
      <c r="J61" s="533"/>
      <c r="K61" s="533"/>
      <c r="L61" s="533"/>
      <c r="M61" s="533"/>
      <c r="N61" s="533"/>
    </row>
    <row r="62" spans="1:14" s="147" customFormat="1">
      <c r="A62" s="579" t="s">
        <v>75</v>
      </c>
      <c r="B62" s="2002" t="s">
        <v>12</v>
      </c>
      <c r="C62" s="2002"/>
      <c r="D62" s="1739">
        <f>SUM(D196)</f>
        <v>2800000</v>
      </c>
      <c r="E62" s="1643">
        <f>SUM(E196)</f>
        <v>0</v>
      </c>
      <c r="F62" s="1243">
        <f>SUM(F196)</f>
        <v>2800000</v>
      </c>
      <c r="G62" s="534"/>
      <c r="H62" s="534"/>
      <c r="I62" s="534"/>
      <c r="J62" s="534"/>
      <c r="K62" s="534"/>
      <c r="L62" s="534"/>
      <c r="M62" s="534"/>
      <c r="N62" s="534"/>
    </row>
    <row r="63" spans="1:14" s="147" customFormat="1" ht="15.75" hidden="1" customHeight="1">
      <c r="A63" s="146" t="s">
        <v>76</v>
      </c>
      <c r="B63" s="2002" t="s">
        <v>13</v>
      </c>
      <c r="C63" s="2002"/>
      <c r="D63" s="1740"/>
      <c r="E63" s="1644"/>
      <c r="F63" s="1244"/>
      <c r="G63" s="534"/>
      <c r="H63" s="534"/>
      <c r="I63" s="534"/>
      <c r="J63" s="534"/>
      <c r="K63" s="534"/>
      <c r="L63" s="534"/>
      <c r="M63" s="534"/>
      <c r="N63" s="534"/>
    </row>
    <row r="64" spans="1:14" s="148" customFormat="1" ht="15.75" customHeight="1">
      <c r="A64" s="581"/>
      <c r="B64" s="2003"/>
      <c r="C64" s="2003"/>
      <c r="D64" s="1741"/>
      <c r="E64" s="1645"/>
      <c r="F64" s="1245"/>
      <c r="G64" s="535"/>
      <c r="H64" s="535"/>
      <c r="I64" s="535"/>
      <c r="J64" s="535"/>
      <c r="K64" s="535"/>
      <c r="L64" s="535"/>
      <c r="M64" s="535"/>
      <c r="N64" s="535"/>
    </row>
    <row r="65" spans="1:14" s="133" customFormat="1" ht="18.75">
      <c r="A65" s="526"/>
      <c r="B65" s="526"/>
      <c r="C65" s="526"/>
      <c r="D65" s="1742"/>
      <c r="E65" s="1646"/>
      <c r="F65" s="1246"/>
      <c r="G65" s="523"/>
      <c r="H65" s="523"/>
      <c r="I65" s="523"/>
      <c r="J65" s="523"/>
      <c r="K65" s="523"/>
      <c r="L65" s="523"/>
      <c r="M65" s="523"/>
      <c r="N65" s="523"/>
    </row>
    <row r="66" spans="1:14" ht="19.5" thickBot="1">
      <c r="A66" s="137" t="s">
        <v>77</v>
      </c>
      <c r="B66" s="580"/>
      <c r="C66" s="557"/>
      <c r="D66" s="1743"/>
      <c r="E66" s="1647"/>
      <c r="F66" s="1247"/>
      <c r="G66" s="524"/>
      <c r="H66" s="524"/>
      <c r="I66" s="524"/>
      <c r="J66" s="524"/>
      <c r="K66" s="524"/>
      <c r="L66" s="524"/>
      <c r="M66" s="524"/>
      <c r="N66" s="524"/>
    </row>
    <row r="67" spans="1:14" s="138" customFormat="1" ht="74.25" customHeight="1" thickBot="1">
      <c r="A67" s="2004" t="s">
        <v>7</v>
      </c>
      <c r="B67" s="2005" t="s">
        <v>8</v>
      </c>
      <c r="C67" s="2006" t="s">
        <v>78</v>
      </c>
      <c r="D67" s="1744" t="str">
        <f>D14&amp;" "&amp;D15&amp; " r."</f>
        <v>Plan wg Ustawy Budżetowej 
na 2017 r.</v>
      </c>
      <c r="E67" s="1648" t="str">
        <f>E14&amp;" "&amp;E15&amp; " "</f>
        <v xml:space="preserve">Zmiany  </v>
      </c>
      <c r="F67" s="1248" t="str">
        <f>F14&amp;" "&amp;F15&amp; ""</f>
        <v>Plan 
po zmianach 2017</v>
      </c>
      <c r="G67" s="527"/>
      <c r="H67" s="527"/>
      <c r="I67" s="527"/>
      <c r="J67" s="527"/>
      <c r="K67" s="527"/>
      <c r="L67" s="527"/>
      <c r="M67" s="527"/>
      <c r="N67" s="527"/>
    </row>
    <row r="68" spans="1:14" s="150" customFormat="1" ht="16.5" customHeight="1" thickBot="1">
      <c r="A68" s="2004"/>
      <c r="B68" s="2005"/>
      <c r="C68" s="2006"/>
      <c r="D68" s="2001"/>
      <c r="E68" s="2001"/>
      <c r="F68" s="2001"/>
      <c r="G68" s="536"/>
      <c r="H68" s="536"/>
      <c r="I68" s="536"/>
      <c r="J68" s="536"/>
      <c r="K68" s="536"/>
      <c r="L68" s="536"/>
      <c r="M68" s="536"/>
      <c r="N68" s="536"/>
    </row>
    <row r="69" spans="1:14" s="139" customFormat="1" ht="12.95" customHeight="1" thickBot="1">
      <c r="A69" s="560"/>
      <c r="B69" s="582"/>
      <c r="C69" s="562"/>
      <c r="D69" s="1730"/>
      <c r="E69" s="1634"/>
      <c r="F69" s="1234"/>
      <c r="G69" s="528"/>
      <c r="H69" s="528"/>
      <c r="I69" s="528"/>
      <c r="J69" s="528"/>
      <c r="K69" s="528"/>
      <c r="L69" s="528"/>
      <c r="M69" s="528"/>
      <c r="N69" s="528"/>
    </row>
    <row r="70" spans="1:14" s="139" customFormat="1" ht="19.5" customHeight="1">
      <c r="A70" s="563"/>
      <c r="B70" s="583"/>
      <c r="C70" s="565"/>
      <c r="D70" s="1731"/>
      <c r="E70" s="1635"/>
      <c r="F70" s="1235"/>
      <c r="G70" s="528"/>
      <c r="H70" s="528"/>
      <c r="I70" s="528"/>
      <c r="J70" s="528"/>
      <c r="K70" s="528"/>
      <c r="L70" s="528"/>
      <c r="M70" s="528"/>
      <c r="N70" s="528"/>
    </row>
    <row r="71" spans="1:14" s="155" customFormat="1">
      <c r="A71" s="152" t="s">
        <v>10</v>
      </c>
      <c r="B71" s="153" t="s">
        <v>633</v>
      </c>
      <c r="C71" s="154" t="s">
        <v>80</v>
      </c>
      <c r="D71" s="1745">
        <f>SUM(D73:D76,D79)+SUM(D83:D89)</f>
        <v>358197000</v>
      </c>
      <c r="E71" s="1649">
        <f>SUM(E73:E76,E79)+SUM(E83:E89)</f>
        <v>0</v>
      </c>
      <c r="F71" s="1249">
        <f>SUM(F73:F76,F79)+SUM(F83:F89)</f>
        <v>358197000</v>
      </c>
      <c r="G71" s="537"/>
      <c r="H71" s="537"/>
      <c r="I71" s="537"/>
      <c r="J71" s="537"/>
      <c r="K71" s="537"/>
      <c r="L71" s="537"/>
      <c r="M71" s="537"/>
      <c r="N71" s="537"/>
    </row>
    <row r="72" spans="1:14" s="158" customFormat="1" ht="15.75" customHeight="1">
      <c r="A72" s="584"/>
      <c r="B72" s="156" t="s">
        <v>81</v>
      </c>
      <c r="C72" s="585"/>
      <c r="D72" s="1746"/>
      <c r="E72" s="1650"/>
      <c r="F72" s="522"/>
      <c r="G72" s="538"/>
      <c r="H72" s="538"/>
      <c r="I72" s="538"/>
      <c r="J72" s="538"/>
      <c r="K72" s="538"/>
      <c r="L72" s="538"/>
      <c r="M72" s="538"/>
      <c r="N72" s="538"/>
    </row>
    <row r="73" spans="1:14" s="151" customFormat="1" ht="15.75" customHeight="1">
      <c r="A73" s="159" t="s">
        <v>14</v>
      </c>
      <c r="B73" s="160" t="s">
        <v>82</v>
      </c>
      <c r="C73" s="157" t="s">
        <v>80</v>
      </c>
      <c r="D73" s="1747">
        <v>305014000</v>
      </c>
      <c r="E73" s="1651"/>
      <c r="F73" s="670">
        <f>D73+E73</f>
        <v>305014000</v>
      </c>
      <c r="G73" s="539"/>
      <c r="H73" s="539"/>
      <c r="I73" s="539"/>
      <c r="J73" s="539"/>
      <c r="K73" s="539"/>
      <c r="L73" s="539"/>
      <c r="M73" s="539"/>
      <c r="N73" s="539"/>
    </row>
    <row r="74" spans="1:14" s="151" customFormat="1" ht="15.75" customHeight="1">
      <c r="A74" s="159" t="s">
        <v>18</v>
      </c>
      <c r="B74" s="160" t="s">
        <v>83</v>
      </c>
      <c r="C74" s="157" t="s">
        <v>80</v>
      </c>
      <c r="D74" s="1747">
        <v>0</v>
      </c>
      <c r="E74" s="1651"/>
      <c r="F74" s="670">
        <f t="shared" ref="F74:F89" si="0">D74+E74</f>
        <v>0</v>
      </c>
      <c r="G74" s="539"/>
      <c r="H74" s="539"/>
      <c r="I74" s="539"/>
      <c r="J74" s="539"/>
      <c r="K74" s="539"/>
      <c r="L74" s="539"/>
      <c r="M74" s="539"/>
      <c r="N74" s="539"/>
    </row>
    <row r="75" spans="1:14" s="151" customFormat="1" ht="15.75" customHeight="1">
      <c r="A75" s="159" t="s">
        <v>21</v>
      </c>
      <c r="B75" s="160" t="s">
        <v>84</v>
      </c>
      <c r="C75" s="157" t="s">
        <v>80</v>
      </c>
      <c r="D75" s="1747">
        <v>0</v>
      </c>
      <c r="E75" s="1651"/>
      <c r="F75" s="670">
        <f t="shared" si="0"/>
        <v>0</v>
      </c>
      <c r="G75" s="539"/>
      <c r="H75" s="539"/>
      <c r="I75" s="539"/>
      <c r="J75" s="539"/>
      <c r="K75" s="539"/>
      <c r="L75" s="539"/>
      <c r="M75" s="539"/>
      <c r="N75" s="539"/>
    </row>
    <row r="76" spans="1:14" s="151" customFormat="1" ht="15.75" customHeight="1">
      <c r="A76" s="159" t="s">
        <v>23</v>
      </c>
      <c r="B76" s="161" t="s">
        <v>85</v>
      </c>
      <c r="C76" s="157" t="s">
        <v>80</v>
      </c>
      <c r="D76" s="1747">
        <v>50490000</v>
      </c>
      <c r="E76" s="1651"/>
      <c r="F76" s="670">
        <f t="shared" si="0"/>
        <v>50490000</v>
      </c>
      <c r="G76" s="539"/>
      <c r="H76" s="539"/>
      <c r="I76" s="539"/>
      <c r="J76" s="539"/>
      <c r="K76" s="539"/>
      <c r="L76" s="539"/>
      <c r="M76" s="539"/>
      <c r="N76" s="539"/>
    </row>
    <row r="77" spans="1:14" s="151" customFormat="1" ht="15.75" customHeight="1">
      <c r="A77" s="159" t="s">
        <v>86</v>
      </c>
      <c r="B77" s="162" t="s">
        <v>87</v>
      </c>
      <c r="C77" s="157" t="s">
        <v>80</v>
      </c>
      <c r="D77" s="1747">
        <v>40392000</v>
      </c>
      <c r="E77" s="1651"/>
      <c r="F77" s="670">
        <f t="shared" si="0"/>
        <v>40392000</v>
      </c>
      <c r="G77" s="539"/>
      <c r="H77" s="539"/>
      <c r="I77" s="539"/>
      <c r="J77" s="539"/>
      <c r="K77" s="539"/>
      <c r="L77" s="539"/>
      <c r="M77" s="539"/>
      <c r="N77" s="539"/>
    </row>
    <row r="78" spans="1:14" s="151" customFormat="1" ht="15.75" customHeight="1">
      <c r="A78" s="159" t="s">
        <v>88</v>
      </c>
      <c r="B78" s="162" t="s">
        <v>89</v>
      </c>
      <c r="C78" s="157" t="s">
        <v>80</v>
      </c>
      <c r="D78" s="1747">
        <v>2200000</v>
      </c>
      <c r="E78" s="1651"/>
      <c r="F78" s="670">
        <f t="shared" si="0"/>
        <v>2200000</v>
      </c>
      <c r="G78" s="539"/>
      <c r="H78" s="539"/>
      <c r="I78" s="539"/>
      <c r="J78" s="539"/>
      <c r="K78" s="539"/>
      <c r="L78" s="539"/>
      <c r="M78" s="539"/>
      <c r="N78" s="539"/>
    </row>
    <row r="79" spans="1:14" s="166" customFormat="1" ht="15.75" customHeight="1">
      <c r="A79" s="163" t="s">
        <v>24</v>
      </c>
      <c r="B79" s="164" t="s">
        <v>90</v>
      </c>
      <c r="C79" s="165" t="s">
        <v>80</v>
      </c>
      <c r="D79" s="1748">
        <v>-54993000</v>
      </c>
      <c r="E79" s="1652"/>
      <c r="F79" s="1250">
        <f t="shared" si="0"/>
        <v>-54993000</v>
      </c>
      <c r="G79" s="540"/>
      <c r="H79" s="540"/>
      <c r="I79" s="540"/>
      <c r="J79" s="540"/>
      <c r="K79" s="540"/>
      <c r="L79" s="540"/>
      <c r="M79" s="540"/>
      <c r="N79" s="540"/>
    </row>
    <row r="80" spans="1:14" s="166" customFormat="1" ht="15.75" customHeight="1">
      <c r="A80" s="163" t="s">
        <v>26</v>
      </c>
      <c r="B80" s="164" t="s">
        <v>91</v>
      </c>
      <c r="C80" s="165" t="s">
        <v>80</v>
      </c>
      <c r="D80" s="1748">
        <v>-54993000</v>
      </c>
      <c r="E80" s="1652"/>
      <c r="F80" s="1250">
        <f t="shared" si="0"/>
        <v>-54993000</v>
      </c>
      <c r="G80" s="540"/>
      <c r="H80" s="540"/>
      <c r="I80" s="540"/>
      <c r="J80" s="540"/>
      <c r="K80" s="540"/>
      <c r="L80" s="540"/>
      <c r="M80" s="540"/>
      <c r="N80" s="540"/>
    </row>
    <row r="81" spans="1:15" s="151" customFormat="1" ht="15.75" customHeight="1">
      <c r="A81" s="159" t="s">
        <v>92</v>
      </c>
      <c r="B81" s="167" t="s">
        <v>599</v>
      </c>
      <c r="C81" s="157" t="s">
        <v>80</v>
      </c>
      <c r="D81" s="1747">
        <v>0</v>
      </c>
      <c r="E81" s="1651"/>
      <c r="F81" s="670">
        <f t="shared" si="0"/>
        <v>0</v>
      </c>
      <c r="G81" s="539"/>
      <c r="H81" s="539"/>
      <c r="I81" s="539"/>
      <c r="J81" s="539"/>
      <c r="K81" s="539"/>
      <c r="L81" s="539"/>
      <c r="M81" s="539"/>
      <c r="N81" s="539"/>
    </row>
    <row r="82" spans="1:15" s="151" customFormat="1" ht="15.75" customHeight="1">
      <c r="A82" s="159" t="s">
        <v>93</v>
      </c>
      <c r="B82" s="167" t="s">
        <v>600</v>
      </c>
      <c r="C82" s="157" t="s">
        <v>80</v>
      </c>
      <c r="D82" s="1747">
        <v>-54993000</v>
      </c>
      <c r="E82" s="1651"/>
      <c r="F82" s="670">
        <f t="shared" si="0"/>
        <v>-54993000</v>
      </c>
      <c r="G82" s="539"/>
      <c r="H82" s="539"/>
      <c r="I82" s="539"/>
      <c r="J82" s="539"/>
      <c r="K82" s="539"/>
      <c r="L82" s="539"/>
      <c r="M82" s="539"/>
      <c r="N82" s="539"/>
    </row>
    <row r="83" spans="1:15" s="158" customFormat="1" ht="15.75" customHeight="1">
      <c r="A83" s="159" t="s">
        <v>28</v>
      </c>
      <c r="B83" s="160" t="s">
        <v>95</v>
      </c>
      <c r="C83" s="157" t="s">
        <v>80</v>
      </c>
      <c r="D83" s="1747">
        <v>34751000</v>
      </c>
      <c r="E83" s="1651"/>
      <c r="F83" s="670">
        <f t="shared" si="0"/>
        <v>34751000</v>
      </c>
      <c r="G83" s="538"/>
      <c r="H83" s="538"/>
      <c r="I83" s="538"/>
      <c r="J83" s="538"/>
      <c r="K83" s="538"/>
      <c r="L83" s="538"/>
      <c r="M83" s="538"/>
      <c r="N83" s="538"/>
    </row>
    <row r="84" spans="1:15" s="158" customFormat="1" ht="15.75" customHeight="1">
      <c r="A84" s="159" t="s">
        <v>30</v>
      </c>
      <c r="B84" s="160" t="s">
        <v>96</v>
      </c>
      <c r="C84" s="157" t="s">
        <v>80</v>
      </c>
      <c r="D84" s="1747">
        <v>27988000</v>
      </c>
      <c r="E84" s="1651"/>
      <c r="F84" s="670">
        <f t="shared" si="0"/>
        <v>27988000</v>
      </c>
      <c r="G84" s="538"/>
      <c r="H84" s="538"/>
      <c r="I84" s="538"/>
      <c r="J84" s="538"/>
      <c r="K84" s="538"/>
      <c r="L84" s="538"/>
      <c r="M84" s="538"/>
      <c r="N84" s="538"/>
    </row>
    <row r="85" spans="1:15" s="151" customFormat="1" ht="15.75" customHeight="1">
      <c r="A85" s="159" t="s">
        <v>34</v>
      </c>
      <c r="B85" s="161" t="s">
        <v>97</v>
      </c>
      <c r="C85" s="157" t="s">
        <v>80</v>
      </c>
      <c r="D85" s="1747">
        <v>-2253000</v>
      </c>
      <c r="E85" s="1651"/>
      <c r="F85" s="670">
        <f t="shared" si="0"/>
        <v>-2253000</v>
      </c>
      <c r="G85" s="539"/>
      <c r="H85" s="539"/>
      <c r="I85" s="539"/>
      <c r="J85" s="539"/>
      <c r="K85" s="539"/>
      <c r="L85" s="539"/>
      <c r="M85" s="539"/>
      <c r="N85" s="539"/>
    </row>
    <row r="86" spans="1:15" s="151" customFormat="1" ht="15.75" customHeight="1">
      <c r="A86" s="159" t="s">
        <v>37</v>
      </c>
      <c r="B86" s="161" t="s">
        <v>98</v>
      </c>
      <c r="C86" s="157" t="s">
        <v>80</v>
      </c>
      <c r="D86" s="1747">
        <v>0</v>
      </c>
      <c r="E86" s="1651"/>
      <c r="F86" s="670">
        <f t="shared" si="0"/>
        <v>0</v>
      </c>
      <c r="G86" s="539"/>
      <c r="H86" s="539"/>
      <c r="I86" s="539"/>
      <c r="J86" s="539"/>
      <c r="K86" s="539"/>
      <c r="L86" s="539"/>
      <c r="M86" s="539"/>
      <c r="N86" s="539"/>
    </row>
    <row r="87" spans="1:15" s="151" customFormat="1" ht="15.75" customHeight="1">
      <c r="A87" s="159" t="s">
        <v>41</v>
      </c>
      <c r="B87" s="161" t="s">
        <v>1114</v>
      </c>
      <c r="C87" s="157"/>
      <c r="D87" s="1747">
        <v>0</v>
      </c>
      <c r="E87" s="1651"/>
      <c r="F87" s="670">
        <f t="shared" si="0"/>
        <v>0</v>
      </c>
      <c r="G87" s="539"/>
      <c r="H87" s="539"/>
      <c r="I87" s="539"/>
      <c r="J87" s="539"/>
      <c r="K87" s="539"/>
      <c r="L87" s="539"/>
      <c r="M87" s="539"/>
      <c r="N87" s="539"/>
    </row>
    <row r="88" spans="1:15" s="151" customFormat="1" ht="15.75" customHeight="1">
      <c r="A88" s="159" t="s">
        <v>43</v>
      </c>
      <c r="B88" s="161" t="s">
        <v>99</v>
      </c>
      <c r="C88" s="157" t="s">
        <v>80</v>
      </c>
      <c r="D88" s="1747">
        <v>0</v>
      </c>
      <c r="E88" s="1651"/>
      <c r="F88" s="670">
        <f t="shared" si="0"/>
        <v>0</v>
      </c>
      <c r="G88" s="1880" t="s">
        <v>1127</v>
      </c>
      <c r="H88" s="539">
        <v>9406000</v>
      </c>
      <c r="I88" s="539">
        <v>11353000</v>
      </c>
      <c r="J88" s="539">
        <v>983000</v>
      </c>
      <c r="K88" s="539"/>
      <c r="L88" s="539"/>
      <c r="M88" s="539"/>
      <c r="N88" s="539"/>
    </row>
    <row r="89" spans="1:15" s="151" customFormat="1" ht="15.75" customHeight="1">
      <c r="A89" s="159" t="s">
        <v>47</v>
      </c>
      <c r="B89" s="161" t="s">
        <v>100</v>
      </c>
      <c r="C89" s="157" t="s">
        <v>80</v>
      </c>
      <c r="D89" s="670">
        <v>-2800000</v>
      </c>
      <c r="E89" s="1651"/>
      <c r="F89" s="670">
        <f t="shared" si="0"/>
        <v>-2800000</v>
      </c>
      <c r="G89" s="623">
        <v>15.38</v>
      </c>
      <c r="H89" s="1881">
        <f>H88*15.38%</f>
        <v>1446642.8000000003</v>
      </c>
      <c r="I89" s="1881">
        <f>I88*15.38%</f>
        <v>1746091.4000000001</v>
      </c>
      <c r="J89" s="1881">
        <f>J88*15.38%</f>
        <v>151185.40000000002</v>
      </c>
      <c r="K89" s="539"/>
      <c r="L89" s="539"/>
      <c r="M89" s="539"/>
      <c r="N89" s="539"/>
    </row>
    <row r="90" spans="1:15" s="148" customFormat="1" ht="9.9499999999999993" customHeight="1">
      <c r="A90" s="586"/>
      <c r="B90" s="587"/>
      <c r="C90" s="588"/>
      <c r="D90" s="1750"/>
      <c r="E90" s="1653"/>
      <c r="F90" s="1251"/>
      <c r="G90" s="1882">
        <v>84.62</v>
      </c>
      <c r="H90" s="1881">
        <f>H88*84.62%</f>
        <v>7959357.2000000002</v>
      </c>
      <c r="I90" s="1881">
        <f>I88*84.62%</f>
        <v>9606908.6000000015</v>
      </c>
      <c r="J90" s="1881">
        <f>J88*84.62%</f>
        <v>831814.60000000009</v>
      </c>
      <c r="K90" s="535"/>
      <c r="L90" s="535"/>
      <c r="M90" s="535"/>
      <c r="N90" s="535"/>
    </row>
    <row r="91" spans="1:15" s="155" customFormat="1">
      <c r="A91" s="168" t="s">
        <v>101</v>
      </c>
      <c r="B91" s="169" t="s">
        <v>102</v>
      </c>
      <c r="C91" s="170" t="s">
        <v>80</v>
      </c>
      <c r="D91" s="1751">
        <f>SUM(D93,D100,D102,D104,D106)</f>
        <v>4737639000</v>
      </c>
      <c r="E91" s="1654">
        <f>SUM(E93,E100,E102,E104,E106)</f>
        <v>0</v>
      </c>
      <c r="F91" s="1252">
        <f>SUM(F93,F100,F102,F104,F106)</f>
        <v>4737639000</v>
      </c>
      <c r="G91" s="537"/>
      <c r="H91" s="537"/>
      <c r="I91" s="537"/>
      <c r="J91" s="537"/>
      <c r="K91" s="537"/>
      <c r="L91" s="537"/>
      <c r="M91" s="537"/>
      <c r="N91" s="537"/>
    </row>
    <row r="92" spans="1:15" s="171" customFormat="1" ht="9.9499999999999993" customHeight="1">
      <c r="A92" s="589"/>
      <c r="B92" s="590"/>
      <c r="C92" s="591"/>
      <c r="D92" s="1752"/>
      <c r="E92" s="1655"/>
      <c r="F92" s="1253"/>
      <c r="G92" s="541"/>
      <c r="H92" s="541"/>
      <c r="I92" s="541"/>
      <c r="J92" s="541"/>
      <c r="K92" s="541"/>
      <c r="L92" s="541"/>
      <c r="M92" s="541"/>
      <c r="N92" s="541"/>
    </row>
    <row r="93" spans="1:15" s="174" customFormat="1">
      <c r="A93" s="163" t="s">
        <v>14</v>
      </c>
      <c r="B93" s="172" t="s">
        <v>103</v>
      </c>
      <c r="C93" s="173" t="s">
        <v>104</v>
      </c>
      <c r="D93" s="1753">
        <f>SUM(D95:D98)</f>
        <v>747007000</v>
      </c>
      <c r="E93" s="671">
        <f>SUM(E94:E96)</f>
        <v>0</v>
      </c>
      <c r="F93" s="1254">
        <f>SUM(F95:F98)</f>
        <v>747007000</v>
      </c>
      <c r="G93" s="542"/>
      <c r="H93" s="542"/>
      <c r="I93" s="542"/>
      <c r="J93" s="542"/>
      <c r="K93" s="542"/>
      <c r="L93" s="542"/>
      <c r="M93" s="542"/>
      <c r="N93" s="542"/>
    </row>
    <row r="94" spans="1:15" s="178" customFormat="1">
      <c r="A94" s="592"/>
      <c r="B94" s="176" t="s">
        <v>1117</v>
      </c>
      <c r="C94" s="1618"/>
      <c r="D94" s="1754">
        <f>D95+D96</f>
        <v>745360000</v>
      </c>
      <c r="E94" s="1656"/>
      <c r="F94" s="1256">
        <f t="shared" ref="F94:F102" si="1">D94+E94</f>
        <v>745360000</v>
      </c>
      <c r="G94" s="543"/>
      <c r="H94" s="543"/>
      <c r="I94" s="543"/>
      <c r="J94" s="543"/>
      <c r="K94" s="543"/>
      <c r="L94" s="543"/>
      <c r="M94" s="543"/>
      <c r="N94" s="543"/>
    </row>
    <row r="95" spans="1:15" s="181" customFormat="1" ht="45">
      <c r="A95" s="179" t="s">
        <v>16</v>
      </c>
      <c r="B95" s="180" t="s">
        <v>601</v>
      </c>
      <c r="C95" s="177" t="s">
        <v>107</v>
      </c>
      <c r="D95" s="1493">
        <v>28500000</v>
      </c>
      <c r="E95" s="1657"/>
      <c r="F95" s="1256">
        <f t="shared" si="1"/>
        <v>28500000</v>
      </c>
      <c r="G95" s="544"/>
      <c r="H95" s="544"/>
      <c r="I95" s="544"/>
      <c r="J95" s="544"/>
      <c r="K95" s="544"/>
      <c r="L95" s="544"/>
      <c r="M95" s="544"/>
      <c r="N95" s="544"/>
    </row>
    <row r="96" spans="1:15" s="181" customFormat="1">
      <c r="A96" s="182" t="s">
        <v>17</v>
      </c>
      <c r="B96" s="176" t="s">
        <v>109</v>
      </c>
      <c r="C96" s="177" t="s">
        <v>107</v>
      </c>
      <c r="D96" s="1490">
        <v>716860000</v>
      </c>
      <c r="E96" s="1658"/>
      <c r="F96" s="1256">
        <f t="shared" si="1"/>
        <v>716860000</v>
      </c>
      <c r="G96" s="544"/>
      <c r="H96" s="1883" t="s">
        <v>1128</v>
      </c>
      <c r="I96" s="1883" t="s">
        <v>1129</v>
      </c>
      <c r="J96" s="1883">
        <v>2017</v>
      </c>
      <c r="K96" s="1883"/>
      <c r="L96" s="1883"/>
      <c r="M96" s="1883">
        <v>2018</v>
      </c>
      <c r="N96" s="1883">
        <v>2019</v>
      </c>
      <c r="O96" s="1883">
        <v>2020</v>
      </c>
    </row>
    <row r="97" spans="1:21" s="181" customFormat="1">
      <c r="A97" s="1615"/>
      <c r="B97" s="176" t="s">
        <v>1115</v>
      </c>
      <c r="C97" s="177" t="s">
        <v>1116</v>
      </c>
      <c r="D97" s="1755">
        <v>339000</v>
      </c>
      <c r="E97" s="1616"/>
      <c r="F97" s="1256">
        <f t="shared" si="1"/>
        <v>339000</v>
      </c>
      <c r="G97" s="544"/>
      <c r="H97" s="605" t="e">
        <f>#REF!/#REF!%</f>
        <v>#REF!</v>
      </c>
      <c r="I97" s="605" t="e">
        <f t="shared" ref="I97:O97" si="2">#REF!/#REF!%</f>
        <v>#REF!</v>
      </c>
      <c r="J97" s="605" t="e">
        <f t="shared" si="2"/>
        <v>#REF!</v>
      </c>
      <c r="K97" s="605" t="e">
        <f t="shared" si="2"/>
        <v>#REF!</v>
      </c>
      <c r="L97" s="605" t="e">
        <f t="shared" si="2"/>
        <v>#REF!</v>
      </c>
      <c r="M97" s="605" t="e">
        <f t="shared" si="2"/>
        <v>#REF!</v>
      </c>
      <c r="N97" s="605" t="e">
        <f t="shared" si="2"/>
        <v>#REF!</v>
      </c>
      <c r="O97" s="605" t="e">
        <f t="shared" si="2"/>
        <v>#REF!</v>
      </c>
    </row>
    <row r="98" spans="1:21" s="181" customFormat="1">
      <c r="A98" s="1615"/>
      <c r="B98" s="176" t="s">
        <v>1115</v>
      </c>
      <c r="C98" s="177" t="s">
        <v>1116</v>
      </c>
      <c r="D98" s="1755">
        <v>1308000</v>
      </c>
      <c r="E98" s="1616"/>
      <c r="F98" s="1256">
        <f t="shared" si="1"/>
        <v>1308000</v>
      </c>
      <c r="G98" s="544"/>
      <c r="H98" s="1617"/>
      <c r="I98" s="1617"/>
      <c r="J98" s="1617"/>
      <c r="K98" s="1617"/>
      <c r="L98" s="1617"/>
      <c r="M98" s="1617"/>
      <c r="N98" s="1617"/>
      <c r="O98" s="1617"/>
    </row>
    <row r="99" spans="1:21" s="181" customFormat="1">
      <c r="A99" s="594"/>
      <c r="B99" s="595"/>
      <c r="C99" s="596"/>
      <c r="D99" s="1756"/>
      <c r="E99" s="1659"/>
      <c r="F99" s="1256">
        <f t="shared" si="1"/>
        <v>0</v>
      </c>
      <c r="G99" s="544"/>
      <c r="H99" s="181" t="s">
        <v>108</v>
      </c>
      <c r="I99" s="539"/>
      <c r="J99" s="539"/>
      <c r="K99" s="539"/>
      <c r="L99" s="539"/>
      <c r="M99" s="539"/>
      <c r="N99" s="151"/>
      <c r="O99" s="151"/>
    </row>
    <row r="100" spans="1:21" s="181" customFormat="1">
      <c r="A100" s="183" t="s">
        <v>18</v>
      </c>
      <c r="B100" s="184" t="s">
        <v>110</v>
      </c>
      <c r="C100" s="185" t="s">
        <v>106</v>
      </c>
      <c r="D100" s="1757">
        <v>9062000</v>
      </c>
      <c r="E100" s="1660"/>
      <c r="F100" s="1256">
        <f t="shared" si="1"/>
        <v>9062000</v>
      </c>
      <c r="G100" s="544"/>
      <c r="H100" s="544"/>
      <c r="I100" s="544"/>
      <c r="J100" s="544"/>
      <c r="K100" s="544"/>
      <c r="L100" s="544"/>
      <c r="M100" s="544"/>
      <c r="N100" s="544"/>
    </row>
    <row r="101" spans="1:21" s="181" customFormat="1" ht="9.9499999999999993" customHeight="1">
      <c r="A101" s="600"/>
      <c r="B101" s="601"/>
      <c r="C101" s="602"/>
      <c r="D101" s="1758"/>
      <c r="E101" s="1661"/>
      <c r="F101" s="1256">
        <f t="shared" si="1"/>
        <v>0</v>
      </c>
      <c r="G101" s="543"/>
      <c r="H101" s="712"/>
      <c r="I101" s="543"/>
      <c r="J101" s="543"/>
      <c r="K101" s="543"/>
      <c r="L101" s="543"/>
      <c r="M101" s="543"/>
      <c r="N101" s="543"/>
      <c r="O101" s="178"/>
      <c r="P101" s="178"/>
      <c r="Q101" s="178"/>
      <c r="R101" s="178"/>
      <c r="S101" s="178"/>
      <c r="T101" s="178"/>
      <c r="U101" s="178"/>
    </row>
    <row r="102" spans="1:21" s="178" customFormat="1">
      <c r="A102" s="175" t="s">
        <v>21</v>
      </c>
      <c r="B102" s="184" t="s">
        <v>111</v>
      </c>
      <c r="C102" s="186" t="s">
        <v>112</v>
      </c>
      <c r="D102" s="1759">
        <v>3781878000</v>
      </c>
      <c r="E102" s="1662"/>
      <c r="F102" s="1256">
        <f t="shared" si="1"/>
        <v>3781878000</v>
      </c>
      <c r="G102" s="544"/>
      <c r="H102" s="544"/>
      <c r="I102" s="544"/>
      <c r="J102" s="544"/>
      <c r="K102" s="544"/>
      <c r="L102" s="544"/>
      <c r="M102" s="544"/>
      <c r="N102" s="544"/>
      <c r="O102" s="181"/>
      <c r="P102" s="181"/>
      <c r="Q102" s="181"/>
      <c r="R102" s="181"/>
      <c r="S102" s="181"/>
      <c r="T102" s="181"/>
      <c r="U102" s="181"/>
    </row>
    <row r="103" spans="1:21" s="181" customFormat="1" ht="9" customHeight="1">
      <c r="A103" s="594"/>
      <c r="B103" s="603"/>
      <c r="C103" s="604"/>
      <c r="D103" s="1760"/>
      <c r="E103" s="1663"/>
      <c r="F103" s="1256"/>
      <c r="G103" s="543"/>
      <c r="H103" s="712"/>
      <c r="I103" s="712"/>
      <c r="J103" s="712"/>
      <c r="K103" s="712"/>
      <c r="L103" s="712"/>
      <c r="M103" s="712"/>
      <c r="N103" s="712"/>
      <c r="O103" s="712"/>
      <c r="P103" s="178"/>
      <c r="Q103" s="178"/>
      <c r="R103" s="178"/>
      <c r="S103" s="178"/>
      <c r="T103" s="178"/>
      <c r="U103" s="178"/>
    </row>
    <row r="104" spans="1:21" s="178" customFormat="1" ht="31.5">
      <c r="A104" s="175" t="s">
        <v>23</v>
      </c>
      <c r="B104" s="187" t="s">
        <v>113</v>
      </c>
      <c r="C104" s="186" t="s">
        <v>114</v>
      </c>
      <c r="D104" s="1759">
        <v>1559000</v>
      </c>
      <c r="E104" s="1662"/>
      <c r="F104" s="1256">
        <f>D104+E104</f>
        <v>1559000</v>
      </c>
      <c r="G104" s="524"/>
      <c r="H104" s="524"/>
      <c r="I104" s="524"/>
      <c r="J104" s="524"/>
      <c r="K104" s="524"/>
      <c r="L104" s="524"/>
      <c r="M104" s="524"/>
      <c r="N104" s="524"/>
      <c r="O104" s="136"/>
      <c r="P104" s="136"/>
      <c r="Q104" s="136"/>
      <c r="R104" s="136"/>
      <c r="S104" s="136"/>
      <c r="T104" s="136"/>
      <c r="U104" s="136"/>
    </row>
    <row r="105" spans="1:21" ht="9.9499999999999993" customHeight="1">
      <c r="A105" s="594"/>
      <c r="B105" s="603"/>
      <c r="C105" s="604"/>
      <c r="D105" s="1760"/>
      <c r="E105" s="1663"/>
      <c r="F105" s="1259"/>
      <c r="G105" s="542"/>
      <c r="H105" s="542"/>
      <c r="I105" s="542"/>
      <c r="J105" s="542"/>
      <c r="K105" s="542"/>
      <c r="L105" s="542"/>
      <c r="M105" s="542"/>
      <c r="N105" s="542"/>
      <c r="O105" s="174"/>
      <c r="P105" s="174"/>
      <c r="Q105" s="174"/>
      <c r="R105" s="174"/>
      <c r="S105" s="174"/>
      <c r="T105" s="174"/>
      <c r="U105" s="174"/>
    </row>
    <row r="106" spans="1:21" s="174" customFormat="1">
      <c r="A106" s="163" t="s">
        <v>24</v>
      </c>
      <c r="B106" s="172" t="s">
        <v>115</v>
      </c>
      <c r="C106" s="173" t="s">
        <v>80</v>
      </c>
      <c r="D106" s="1753">
        <f>SUM(D107:D118)+D123</f>
        <v>198133000</v>
      </c>
      <c r="E106" s="671">
        <f>SUM(E107:E118)+E123</f>
        <v>0</v>
      </c>
      <c r="F106" s="1254">
        <f>SUM(F107:F118)+F123</f>
        <v>198133000</v>
      </c>
      <c r="G106" s="545"/>
      <c r="H106" s="545"/>
      <c r="I106" s="545"/>
      <c r="J106" s="545"/>
      <c r="K106" s="545"/>
      <c r="L106" s="545"/>
      <c r="M106" s="545"/>
      <c r="N106" s="545"/>
      <c r="O106" s="189"/>
      <c r="P106" s="189"/>
      <c r="Q106" s="189"/>
      <c r="R106" s="189"/>
      <c r="S106" s="189"/>
      <c r="T106" s="189"/>
      <c r="U106" s="189"/>
    </row>
    <row r="107" spans="1:21" s="189" customFormat="1">
      <c r="A107" s="159" t="s">
        <v>26</v>
      </c>
      <c r="B107" s="188" t="s">
        <v>116</v>
      </c>
      <c r="C107" s="157" t="s">
        <v>117</v>
      </c>
      <c r="D107" s="1490">
        <v>35000</v>
      </c>
      <c r="E107" s="1658"/>
      <c r="F107" s="1257">
        <f>D107+E107</f>
        <v>35000</v>
      </c>
      <c r="G107" s="545"/>
      <c r="H107" s="545"/>
      <c r="I107" s="545"/>
      <c r="J107" s="545"/>
      <c r="K107" s="545"/>
      <c r="L107" s="545"/>
      <c r="M107" s="545"/>
      <c r="N107" s="545"/>
    </row>
    <row r="108" spans="1:21" s="189" customFormat="1">
      <c r="A108" s="159" t="s">
        <v>27</v>
      </c>
      <c r="B108" s="188" t="s">
        <v>1090</v>
      </c>
      <c r="C108" s="157" t="s">
        <v>1088</v>
      </c>
      <c r="D108" s="1490">
        <v>1000</v>
      </c>
      <c r="E108" s="1658"/>
      <c r="F108" s="1257">
        <f>D108+E108</f>
        <v>1000</v>
      </c>
      <c r="G108" s="545"/>
      <c r="H108" s="545"/>
      <c r="I108" s="545"/>
      <c r="J108" s="545"/>
      <c r="K108" s="545"/>
      <c r="L108" s="545"/>
      <c r="M108" s="545"/>
      <c r="N108" s="545"/>
    </row>
    <row r="109" spans="1:21" s="189" customFormat="1">
      <c r="A109" s="159" t="s">
        <v>120</v>
      </c>
      <c r="B109" s="188" t="s">
        <v>1091</v>
      </c>
      <c r="C109" s="157" t="s">
        <v>1089</v>
      </c>
      <c r="D109" s="1490"/>
      <c r="E109" s="1658"/>
      <c r="F109" s="1257">
        <f>D109+E109</f>
        <v>0</v>
      </c>
      <c r="G109" s="545"/>
      <c r="H109" s="545"/>
      <c r="I109" s="545"/>
      <c r="J109" s="545"/>
      <c r="K109" s="545"/>
      <c r="L109" s="545"/>
      <c r="M109" s="545"/>
      <c r="N109" s="545"/>
    </row>
    <row r="110" spans="1:21" s="189" customFormat="1">
      <c r="A110" s="1489"/>
      <c r="B110" s="1964"/>
      <c r="C110" s="157" t="s">
        <v>1161</v>
      </c>
      <c r="D110" s="1490"/>
      <c r="E110" s="1658"/>
      <c r="F110" s="1490"/>
      <c r="G110" s="545"/>
      <c r="H110" s="545"/>
      <c r="I110" s="545"/>
      <c r="J110" s="545"/>
      <c r="K110" s="545"/>
      <c r="L110" s="545"/>
      <c r="M110" s="545"/>
      <c r="N110" s="545"/>
    </row>
    <row r="111" spans="1:21" s="189" customFormat="1">
      <c r="A111" s="159" t="s">
        <v>123</v>
      </c>
      <c r="B111" s="188" t="s">
        <v>118</v>
      </c>
      <c r="C111" s="157" t="s">
        <v>119</v>
      </c>
      <c r="D111" s="1490">
        <v>68000</v>
      </c>
      <c r="E111" s="1658"/>
      <c r="F111" s="1257">
        <f t="shared" ref="F111:F122" si="3">D111+E111</f>
        <v>68000</v>
      </c>
      <c r="G111" s="545"/>
      <c r="H111" s="545"/>
      <c r="I111" s="545"/>
      <c r="J111" s="545"/>
      <c r="K111" s="545"/>
      <c r="L111" s="545"/>
      <c r="M111" s="545"/>
      <c r="N111" s="545"/>
    </row>
    <row r="112" spans="1:21" s="189" customFormat="1">
      <c r="A112" s="159" t="s">
        <v>126</v>
      </c>
      <c r="B112" s="188" t="s">
        <v>121</v>
      </c>
      <c r="C112" s="157" t="s">
        <v>122</v>
      </c>
      <c r="D112" s="1761">
        <v>15000000</v>
      </c>
      <c r="E112" s="1664"/>
      <c r="F112" s="1257">
        <f t="shared" si="3"/>
        <v>15000000</v>
      </c>
      <c r="G112" s="545"/>
      <c r="H112" s="545"/>
      <c r="I112" s="545"/>
      <c r="J112" s="545"/>
      <c r="K112" s="545"/>
      <c r="L112" s="545"/>
      <c r="M112" s="545"/>
      <c r="N112" s="545"/>
    </row>
    <row r="113" spans="1:21" s="189" customFormat="1">
      <c r="A113" s="159" t="s">
        <v>129</v>
      </c>
      <c r="B113" s="188" t="s">
        <v>124</v>
      </c>
      <c r="C113" s="157" t="s">
        <v>125</v>
      </c>
      <c r="D113" s="1762">
        <v>40396000</v>
      </c>
      <c r="E113" s="1665"/>
      <c r="F113" s="1257">
        <f t="shared" si="3"/>
        <v>40396000</v>
      </c>
      <c r="G113" s="545"/>
      <c r="H113" s="545"/>
      <c r="I113" s="545"/>
      <c r="J113" s="545"/>
      <c r="K113" s="545"/>
      <c r="L113" s="545"/>
      <c r="M113" s="545"/>
      <c r="N113" s="545"/>
    </row>
    <row r="114" spans="1:21" s="189" customFormat="1">
      <c r="A114" s="1489"/>
      <c r="B114" s="1964"/>
      <c r="C114" s="157" t="s">
        <v>1162</v>
      </c>
      <c r="D114" s="1762"/>
      <c r="E114" s="1665"/>
      <c r="F114" s="1490"/>
      <c r="G114" s="545"/>
      <c r="H114" s="545"/>
      <c r="I114" s="545"/>
      <c r="J114" s="545"/>
      <c r="K114" s="545"/>
      <c r="L114" s="545"/>
      <c r="M114" s="545"/>
      <c r="N114" s="545"/>
    </row>
    <row r="115" spans="1:21" s="189" customFormat="1">
      <c r="A115" s="1489"/>
      <c r="B115" s="1964"/>
      <c r="C115" s="157" t="s">
        <v>1163</v>
      </c>
      <c r="D115" s="1762"/>
      <c r="E115" s="1665"/>
      <c r="F115" s="1490"/>
      <c r="G115" s="545"/>
      <c r="H115" s="545"/>
      <c r="I115" s="545"/>
      <c r="J115" s="545"/>
      <c r="K115" s="545"/>
      <c r="L115" s="545"/>
      <c r="M115" s="545"/>
      <c r="N115" s="545"/>
    </row>
    <row r="116" spans="1:21" s="189" customFormat="1">
      <c r="A116" s="159" t="s">
        <v>132</v>
      </c>
      <c r="B116" s="188" t="s">
        <v>127</v>
      </c>
      <c r="C116" s="157" t="s">
        <v>128</v>
      </c>
      <c r="D116" s="1490"/>
      <c r="E116" s="1658"/>
      <c r="F116" s="1257">
        <f t="shared" si="3"/>
        <v>0</v>
      </c>
      <c r="G116" s="545"/>
      <c r="H116" s="545"/>
      <c r="I116" s="545"/>
      <c r="J116" s="545"/>
      <c r="K116" s="545"/>
      <c r="L116" s="545"/>
      <c r="M116" s="545"/>
      <c r="N116" s="545"/>
    </row>
    <row r="117" spans="1:21" s="189" customFormat="1">
      <c r="A117" s="159" t="s">
        <v>135</v>
      </c>
      <c r="B117" s="188" t="s">
        <v>130</v>
      </c>
      <c r="C117" s="157" t="s">
        <v>131</v>
      </c>
      <c r="D117" s="1761">
        <v>140096000</v>
      </c>
      <c r="E117" s="1664"/>
      <c r="F117" s="1257">
        <f t="shared" si="3"/>
        <v>140096000</v>
      </c>
      <c r="G117" s="1884"/>
      <c r="H117" s="1885"/>
      <c r="I117" s="1885"/>
      <c r="J117" s="1885"/>
      <c r="K117" s="1885"/>
      <c r="L117" s="1885"/>
      <c r="M117" s="1885"/>
      <c r="N117" s="1885"/>
      <c r="O117" s="1885"/>
      <c r="P117" s="1885"/>
      <c r="Q117" s="1885"/>
      <c r="R117" s="1885"/>
      <c r="S117" s="1885"/>
      <c r="T117" s="1885"/>
      <c r="U117" s="1885"/>
    </row>
    <row r="118" spans="1:21" s="189" customFormat="1">
      <c r="A118" s="163" t="s">
        <v>1092</v>
      </c>
      <c r="B118" s="172" t="s">
        <v>133</v>
      </c>
      <c r="C118" s="173" t="s">
        <v>358</v>
      </c>
      <c r="D118" s="1753">
        <f>SUM(D119:D122)</f>
        <v>2537000</v>
      </c>
      <c r="E118" s="671"/>
      <c r="F118" s="1254">
        <f t="shared" si="3"/>
        <v>2537000</v>
      </c>
      <c r="G118" s="545"/>
      <c r="H118" s="545"/>
      <c r="I118" s="545"/>
      <c r="J118" s="545"/>
      <c r="K118" s="545"/>
      <c r="L118" s="545"/>
      <c r="M118" s="545"/>
      <c r="N118" s="545"/>
    </row>
    <row r="119" spans="1:21" s="189" customFormat="1">
      <c r="A119" s="159"/>
      <c r="B119" s="1226" t="s">
        <v>133</v>
      </c>
      <c r="C119" s="1227" t="s">
        <v>134</v>
      </c>
      <c r="D119" s="1966"/>
      <c r="E119" s="1666"/>
      <c r="F119" s="1257">
        <f t="shared" si="3"/>
        <v>0</v>
      </c>
      <c r="G119" s="545"/>
      <c r="H119" s="545"/>
      <c r="I119" s="545"/>
      <c r="J119" s="545"/>
      <c r="K119" s="545"/>
      <c r="L119" s="545"/>
      <c r="M119" s="545"/>
      <c r="N119" s="545"/>
    </row>
    <row r="120" spans="1:21" s="189" customFormat="1">
      <c r="A120" s="159"/>
      <c r="B120" s="1226" t="s">
        <v>133</v>
      </c>
      <c r="C120" s="1227" t="s">
        <v>293</v>
      </c>
      <c r="D120" s="1260"/>
      <c r="E120" s="1666"/>
      <c r="F120" s="1257">
        <f t="shared" si="3"/>
        <v>0</v>
      </c>
      <c r="G120" s="545"/>
      <c r="H120" s="545"/>
      <c r="I120" s="545"/>
      <c r="J120" s="545"/>
      <c r="K120" s="545"/>
      <c r="L120" s="545"/>
      <c r="M120" s="545"/>
      <c r="N120" s="545"/>
    </row>
    <row r="121" spans="1:21" s="189" customFormat="1">
      <c r="A121" s="159"/>
      <c r="B121" s="1226" t="s">
        <v>133</v>
      </c>
      <c r="C121" s="1227" t="s">
        <v>1056</v>
      </c>
      <c r="D121" s="1260"/>
      <c r="E121" s="1666"/>
      <c r="F121" s="1257">
        <f t="shared" si="3"/>
        <v>0</v>
      </c>
      <c r="G121" s="545"/>
      <c r="H121" s="545"/>
      <c r="I121" s="545"/>
      <c r="J121" s="545"/>
      <c r="K121" s="545"/>
      <c r="L121" s="545"/>
      <c r="M121" s="545"/>
      <c r="N121" s="545"/>
    </row>
    <row r="122" spans="1:21" s="189" customFormat="1">
      <c r="A122" s="1489"/>
      <c r="B122" s="1965"/>
      <c r="C122" s="1227" t="s">
        <v>1164</v>
      </c>
      <c r="D122" s="1260">
        <v>2537000</v>
      </c>
      <c r="E122" s="1666"/>
      <c r="F122" s="1257">
        <f t="shared" si="3"/>
        <v>2537000</v>
      </c>
      <c r="G122" s="545"/>
      <c r="H122" s="545"/>
      <c r="I122" s="545"/>
      <c r="J122" s="545"/>
      <c r="K122" s="545"/>
      <c r="L122" s="545"/>
      <c r="M122" s="545"/>
      <c r="N122" s="545"/>
    </row>
    <row r="123" spans="1:21" s="189" customFormat="1">
      <c r="A123" s="159" t="s">
        <v>1093</v>
      </c>
      <c r="B123" s="188" t="s">
        <v>136</v>
      </c>
      <c r="C123" s="157" t="s">
        <v>137</v>
      </c>
      <c r="D123" s="1493"/>
      <c r="E123" s="1657"/>
      <c r="F123" s="1493"/>
      <c r="G123" s="546"/>
      <c r="H123" s="546"/>
      <c r="I123" s="546"/>
      <c r="J123" s="546"/>
      <c r="K123" s="546"/>
      <c r="L123" s="546"/>
      <c r="M123" s="546"/>
      <c r="N123" s="546"/>
      <c r="O123" s="190"/>
      <c r="P123" s="190"/>
      <c r="Q123" s="190"/>
      <c r="R123" s="190"/>
      <c r="S123" s="190"/>
      <c r="T123" s="190"/>
      <c r="U123" s="190"/>
    </row>
    <row r="124" spans="1:21" s="190" customFormat="1" ht="9.9499999999999993" customHeight="1">
      <c r="A124" s="606"/>
      <c r="B124" s="607"/>
      <c r="C124" s="588"/>
      <c r="D124" s="1749"/>
      <c r="E124" s="1653"/>
      <c r="F124" s="1251"/>
      <c r="G124" s="537"/>
      <c r="H124" s="537"/>
      <c r="I124" s="537"/>
      <c r="J124" s="537"/>
      <c r="K124" s="537"/>
      <c r="L124" s="537"/>
      <c r="M124" s="1886">
        <v>4798303837.6599998</v>
      </c>
      <c r="N124" s="537">
        <v>5141695000</v>
      </c>
      <c r="O124" s="155">
        <v>5193466000</v>
      </c>
      <c r="P124" s="155">
        <v>5235699900</v>
      </c>
      <c r="Q124" s="155">
        <v>5281759000</v>
      </c>
      <c r="R124" s="155"/>
      <c r="S124" s="155"/>
      <c r="T124" s="155"/>
      <c r="U124" s="155"/>
    </row>
    <row r="125" spans="1:21" s="155" customFormat="1" ht="15" customHeight="1">
      <c r="A125" s="168" t="s">
        <v>138</v>
      </c>
      <c r="B125" s="169" t="s">
        <v>139</v>
      </c>
      <c r="C125" s="170" t="s">
        <v>80</v>
      </c>
      <c r="D125" s="1745">
        <f>SUM(D127,D194,D213,D238,D293,D342,D352)</f>
        <v>4913734000</v>
      </c>
      <c r="E125" s="1649">
        <f>SUM(E127,E194,E213,E238,E293,E342,E352)</f>
        <v>0</v>
      </c>
      <c r="F125" s="1249">
        <f>SUM(F127,F194,F213,F238,F293,F342,F352)</f>
        <v>4913734000</v>
      </c>
      <c r="G125" s="535"/>
      <c r="H125" s="535"/>
      <c r="I125" s="535"/>
      <c r="J125" s="535"/>
      <c r="K125" s="535"/>
      <c r="L125" s="535"/>
      <c r="M125" s="535"/>
      <c r="N125" s="535"/>
      <c r="O125" s="148"/>
      <c r="P125" s="148"/>
      <c r="Q125" s="148"/>
      <c r="R125" s="148"/>
      <c r="S125" s="148"/>
      <c r="T125" s="148"/>
      <c r="U125" s="148"/>
    </row>
    <row r="126" spans="1:21" s="148" customFormat="1" ht="12.75" customHeight="1">
      <c r="A126" s="608"/>
      <c r="B126" s="609"/>
      <c r="C126" s="610"/>
      <c r="D126" s="1763"/>
      <c r="E126" s="1667"/>
      <c r="F126" s="1261"/>
      <c r="G126" s="542"/>
      <c r="H126" s="1887"/>
      <c r="I126" s="1887"/>
      <c r="J126" s="1887"/>
      <c r="K126" s="1887"/>
      <c r="L126" s="1887"/>
      <c r="M126" s="1888" t="e">
        <f>M124-#REF!</f>
        <v>#REF!</v>
      </c>
      <c r="N126" s="1887">
        <f>N124-A124</f>
        <v>5141695000</v>
      </c>
      <c r="O126" s="1887">
        <f>O124-D124</f>
        <v>5193466000</v>
      </c>
      <c r="P126" s="1887">
        <f>P124-E124</f>
        <v>5235699900</v>
      </c>
      <c r="Q126" s="1887">
        <f>Q124-F124</f>
        <v>5281759000</v>
      </c>
      <c r="R126" s="174"/>
      <c r="S126" s="174"/>
      <c r="T126" s="174"/>
      <c r="U126" s="174"/>
    </row>
    <row r="127" spans="1:21" s="174" customFormat="1">
      <c r="A127" s="163" t="s">
        <v>14</v>
      </c>
      <c r="B127" s="172" t="s">
        <v>140</v>
      </c>
      <c r="C127" s="165" t="s">
        <v>80</v>
      </c>
      <c r="D127" s="1764">
        <f>SUM(D128,D162)</f>
        <v>3507164000</v>
      </c>
      <c r="E127" s="1668">
        <f>SUM(E128,E162)</f>
        <v>0</v>
      </c>
      <c r="F127" s="1262">
        <f>SUM(F128,F162)</f>
        <v>3507164000</v>
      </c>
      <c r="G127" s="547"/>
      <c r="H127" s="547"/>
      <c r="I127" s="547"/>
      <c r="J127" s="547"/>
      <c r="K127" s="547"/>
      <c r="L127" s="547"/>
      <c r="M127" s="547"/>
      <c r="N127" s="547"/>
      <c r="O127" s="194"/>
      <c r="P127" s="194"/>
      <c r="Q127" s="194"/>
      <c r="R127" s="194"/>
      <c r="S127" s="194"/>
      <c r="T127" s="194"/>
      <c r="U127" s="194"/>
    </row>
    <row r="128" spans="1:21" s="194" customFormat="1" ht="15">
      <c r="A128" s="191" t="s">
        <v>16</v>
      </c>
      <c r="B128" s="192" t="s">
        <v>141</v>
      </c>
      <c r="C128" s="193" t="s">
        <v>80</v>
      </c>
      <c r="D128" s="1765">
        <f>SUM(D129:D130)</f>
        <v>136940000</v>
      </c>
      <c r="E128" s="1669">
        <f>SUM(E129:E130)</f>
        <v>0</v>
      </c>
      <c r="F128" s="1263">
        <f>SUM(F129:F130)</f>
        <v>136940000</v>
      </c>
      <c r="G128" s="547"/>
      <c r="H128" s="547"/>
      <c r="I128" s="547"/>
      <c r="J128" s="547"/>
      <c r="K128" s="547"/>
      <c r="L128" s="547"/>
      <c r="M128" s="547"/>
      <c r="N128" s="547"/>
    </row>
    <row r="129" spans="1:21" s="194" customFormat="1" ht="16.5" customHeight="1">
      <c r="A129" s="191" t="s">
        <v>142</v>
      </c>
      <c r="B129" s="195" t="s">
        <v>143</v>
      </c>
      <c r="C129" s="193" t="s">
        <v>144</v>
      </c>
      <c r="D129" s="1765">
        <f>SUM(D132:D136)</f>
        <v>136850000</v>
      </c>
      <c r="E129" s="1669">
        <f>SUM(E132:E136)</f>
        <v>0</v>
      </c>
      <c r="F129" s="1263">
        <f>SUM(F132:F136)</f>
        <v>136850000</v>
      </c>
      <c r="G129" s="547"/>
      <c r="H129" s="547"/>
      <c r="I129" s="547"/>
      <c r="J129" s="547"/>
      <c r="K129" s="547"/>
      <c r="L129" s="547"/>
      <c r="M129" s="547"/>
      <c r="N129" s="547"/>
    </row>
    <row r="130" spans="1:21" s="194" customFormat="1" ht="16.5" customHeight="1">
      <c r="A130" s="191" t="s">
        <v>145</v>
      </c>
      <c r="B130" s="195" t="s">
        <v>146</v>
      </c>
      <c r="C130" s="193" t="s">
        <v>147</v>
      </c>
      <c r="D130" s="1765">
        <f>SUM(D131)</f>
        <v>90000</v>
      </c>
      <c r="E130" s="1669">
        <f>SUM(E131)</f>
        <v>0</v>
      </c>
      <c r="F130" s="1263">
        <f>SUM(F131)</f>
        <v>90000</v>
      </c>
      <c r="G130" s="539"/>
      <c r="H130" s="539"/>
      <c r="I130" s="539"/>
      <c r="J130" s="539"/>
      <c r="K130" s="539"/>
      <c r="L130" s="539"/>
      <c r="M130" s="539"/>
      <c r="N130" s="539"/>
      <c r="O130" s="151"/>
      <c r="P130" s="151"/>
      <c r="Q130" s="151"/>
      <c r="R130" s="151"/>
      <c r="S130" s="151"/>
      <c r="T130" s="151"/>
      <c r="U130" s="151"/>
    </row>
    <row r="131" spans="1:21" s="151" customFormat="1" ht="15">
      <c r="A131" s="611"/>
      <c r="B131" s="188" t="s">
        <v>602</v>
      </c>
      <c r="C131" s="1619" t="s">
        <v>147</v>
      </c>
      <c r="D131" s="1273">
        <v>90000</v>
      </c>
      <c r="E131" s="1264"/>
      <c r="F131" s="1264">
        <f>D131+E131</f>
        <v>90000</v>
      </c>
      <c r="G131" s="539"/>
      <c r="H131" s="539"/>
      <c r="I131" s="539"/>
      <c r="J131" s="539"/>
      <c r="K131" s="539"/>
      <c r="L131" s="539"/>
      <c r="M131" s="539"/>
      <c r="N131" s="539"/>
    </row>
    <row r="132" spans="1:21" s="151" customFormat="1" ht="15">
      <c r="A132" s="611"/>
      <c r="B132" s="188" t="s">
        <v>603</v>
      </c>
      <c r="C132" s="157" t="s">
        <v>144</v>
      </c>
      <c r="D132" s="1488">
        <v>2000000</v>
      </c>
      <c r="E132" s="1265"/>
      <c r="F132" s="1264">
        <f>D132+E132</f>
        <v>2000000</v>
      </c>
      <c r="G132" s="539"/>
      <c r="H132" s="539"/>
      <c r="I132" s="539"/>
      <c r="J132" s="539"/>
      <c r="K132" s="539"/>
      <c r="L132" s="539"/>
      <c r="M132" s="539"/>
      <c r="N132" s="539"/>
    </row>
    <row r="133" spans="1:21" s="151" customFormat="1" ht="45">
      <c r="A133" s="611"/>
      <c r="B133" s="196" t="s">
        <v>604</v>
      </c>
      <c r="C133" s="157" t="s">
        <v>144</v>
      </c>
      <c r="D133" s="1488">
        <v>57000000</v>
      </c>
      <c r="E133" s="1265"/>
      <c r="F133" s="1264">
        <f>D133+E133</f>
        <v>57000000</v>
      </c>
      <c r="G133" s="524"/>
      <c r="H133" s="524"/>
      <c r="I133" s="524"/>
      <c r="J133" s="524"/>
      <c r="K133" s="524"/>
      <c r="L133" s="524"/>
      <c r="M133" s="524"/>
      <c r="N133" s="524"/>
      <c r="O133" s="136"/>
      <c r="P133" s="136"/>
      <c r="Q133" s="136"/>
      <c r="R133" s="136"/>
      <c r="S133" s="136"/>
      <c r="T133" s="136"/>
      <c r="U133" s="136"/>
    </row>
    <row r="134" spans="1:21">
      <c r="A134" s="594"/>
      <c r="B134" s="188" t="s">
        <v>605</v>
      </c>
      <c r="C134" s="157" t="s">
        <v>144</v>
      </c>
      <c r="D134" s="1488">
        <v>1300000</v>
      </c>
      <c r="E134" s="1265"/>
      <c r="F134" s="1264">
        <f>D134+E134</f>
        <v>1300000</v>
      </c>
      <c r="G134" s="524"/>
      <c r="H134" s="524"/>
      <c r="I134" s="524"/>
      <c r="J134" s="524"/>
      <c r="K134" s="524"/>
      <c r="L134" s="524"/>
      <c r="M134" s="524"/>
      <c r="N134" s="524"/>
    </row>
    <row r="135" spans="1:21">
      <c r="A135" s="594"/>
      <c r="B135" s="188" t="s">
        <v>606</v>
      </c>
      <c r="C135" s="157" t="s">
        <v>144</v>
      </c>
      <c r="D135" s="1488">
        <v>50000</v>
      </c>
      <c r="E135" s="1265"/>
      <c r="F135" s="1264">
        <f>D135+E135</f>
        <v>50000</v>
      </c>
      <c r="G135" s="548"/>
      <c r="H135" s="548"/>
      <c r="I135" s="548"/>
      <c r="J135" s="548"/>
      <c r="K135" s="548"/>
      <c r="L135" s="548"/>
      <c r="M135" s="548"/>
      <c r="N135" s="548"/>
      <c r="O135" s="198"/>
      <c r="P135" s="198"/>
      <c r="Q135" s="198"/>
      <c r="R135" s="198"/>
      <c r="S135" s="198"/>
      <c r="T135" s="198"/>
      <c r="U135" s="198"/>
    </row>
    <row r="136" spans="1:21" s="198" customFormat="1" ht="30">
      <c r="A136" s="612"/>
      <c r="B136" s="197" t="s">
        <v>607</v>
      </c>
      <c r="C136" s="193" t="s">
        <v>144</v>
      </c>
      <c r="D136" s="1765">
        <f>SUM(D137:D160)</f>
        <v>76500000</v>
      </c>
      <c r="E136" s="1669">
        <f>SUM(E137:E160)</f>
        <v>0</v>
      </c>
      <c r="F136" s="1263">
        <f>SUM(F137:F160)</f>
        <v>76500000</v>
      </c>
      <c r="G136" s="524"/>
      <c r="H136" s="524"/>
      <c r="I136" s="524"/>
      <c r="J136" s="524"/>
      <c r="K136" s="524"/>
      <c r="L136" s="524"/>
      <c r="M136" s="524"/>
      <c r="N136" s="524"/>
      <c r="O136" s="136"/>
      <c r="P136" s="136"/>
      <c r="Q136" s="136"/>
      <c r="R136" s="136"/>
      <c r="S136" s="136"/>
      <c r="T136" s="136"/>
      <c r="U136" s="136"/>
    </row>
    <row r="137" spans="1:21" ht="15.75" hidden="1" customHeight="1">
      <c r="A137" s="594"/>
      <c r="B137" s="199" t="s">
        <v>148</v>
      </c>
      <c r="C137" s="585"/>
      <c r="D137" s="1487"/>
      <c r="E137" s="1670"/>
      <c r="F137" s="1266"/>
      <c r="G137" s="524"/>
      <c r="H137" s="524"/>
      <c r="I137" s="524"/>
      <c r="J137" s="524"/>
      <c r="K137" s="524"/>
      <c r="L137" s="524"/>
      <c r="M137" s="524"/>
      <c r="N137" s="524"/>
    </row>
    <row r="138" spans="1:21">
      <c r="A138" s="594"/>
      <c r="B138" s="199" t="s">
        <v>149</v>
      </c>
      <c r="C138" s="585"/>
      <c r="D138" s="1488"/>
      <c r="E138" s="1265"/>
      <c r="F138" s="1265">
        <f>D138+E138</f>
        <v>0</v>
      </c>
      <c r="G138" s="524"/>
      <c r="H138" s="524"/>
      <c r="I138" s="524"/>
      <c r="J138" s="524"/>
      <c r="K138" s="524"/>
      <c r="L138" s="524"/>
      <c r="M138" s="524"/>
      <c r="N138" s="524"/>
    </row>
    <row r="139" spans="1:21" ht="15.75" hidden="1" customHeight="1">
      <c r="A139" s="594"/>
      <c r="B139" s="199" t="s">
        <v>150</v>
      </c>
      <c r="C139" s="585"/>
      <c r="D139" s="1487"/>
      <c r="E139" s="1670"/>
      <c r="F139" s="1265">
        <f t="shared" ref="F139:F160" si="4">D139+E139</f>
        <v>0</v>
      </c>
      <c r="G139" s="524"/>
      <c r="H139" s="524"/>
      <c r="I139" s="524"/>
      <c r="J139" s="524"/>
      <c r="K139" s="524"/>
      <c r="L139" s="524"/>
      <c r="M139" s="524"/>
      <c r="N139" s="524"/>
    </row>
    <row r="140" spans="1:21" ht="15.75" hidden="1" customHeight="1">
      <c r="A140" s="594"/>
      <c r="B140" s="199" t="s">
        <v>151</v>
      </c>
      <c r="C140" s="585"/>
      <c r="D140" s="1487"/>
      <c r="E140" s="1670"/>
      <c r="F140" s="1265">
        <f t="shared" si="4"/>
        <v>0</v>
      </c>
      <c r="G140" s="524"/>
      <c r="H140" s="524"/>
      <c r="I140" s="524"/>
      <c r="J140" s="524"/>
      <c r="K140" s="524"/>
      <c r="L140" s="524"/>
      <c r="M140" s="524"/>
      <c r="N140" s="524"/>
    </row>
    <row r="141" spans="1:21" ht="15.75" hidden="1" customHeight="1">
      <c r="A141" s="594"/>
      <c r="B141" s="199" t="s">
        <v>152</v>
      </c>
      <c r="C141" s="585"/>
      <c r="D141" s="1487"/>
      <c r="E141" s="1670"/>
      <c r="F141" s="1265">
        <f t="shared" si="4"/>
        <v>0</v>
      </c>
      <c r="G141" s="524"/>
      <c r="H141" s="524"/>
      <c r="I141" s="524"/>
      <c r="J141" s="524"/>
      <c r="K141" s="524"/>
      <c r="L141" s="524"/>
      <c r="M141" s="524"/>
      <c r="N141" s="524"/>
    </row>
    <row r="142" spans="1:21" ht="15.75" hidden="1" customHeight="1">
      <c r="A142" s="594"/>
      <c r="B142" s="199" t="s">
        <v>153</v>
      </c>
      <c r="C142" s="585"/>
      <c r="D142" s="1487"/>
      <c r="E142" s="1670"/>
      <c r="F142" s="1265">
        <f t="shared" si="4"/>
        <v>0</v>
      </c>
      <c r="G142" s="524"/>
      <c r="H142" s="524"/>
      <c r="I142" s="524"/>
      <c r="J142" s="524"/>
      <c r="K142" s="524"/>
      <c r="L142" s="524"/>
      <c r="M142" s="524"/>
      <c r="N142" s="524"/>
    </row>
    <row r="143" spans="1:21" ht="15.75" hidden="1" customHeight="1">
      <c r="A143" s="594"/>
      <c r="B143" s="199" t="s">
        <v>154</v>
      </c>
      <c r="C143" s="585"/>
      <c r="D143" s="1487"/>
      <c r="E143" s="1670"/>
      <c r="F143" s="1265">
        <f t="shared" si="4"/>
        <v>0</v>
      </c>
      <c r="G143" s="524"/>
      <c r="H143" s="524"/>
      <c r="I143" s="524"/>
      <c r="J143" s="524"/>
      <c r="K143" s="524"/>
      <c r="L143" s="524"/>
      <c r="M143" s="524"/>
      <c r="N143" s="524"/>
    </row>
    <row r="144" spans="1:21" ht="15.75" hidden="1" customHeight="1">
      <c r="A144" s="594"/>
      <c r="B144" s="199" t="s">
        <v>155</v>
      </c>
      <c r="C144" s="585"/>
      <c r="D144" s="1487"/>
      <c r="E144" s="1670"/>
      <c r="F144" s="1265">
        <f t="shared" si="4"/>
        <v>0</v>
      </c>
      <c r="G144" s="524"/>
      <c r="H144" s="524"/>
      <c r="I144" s="524"/>
      <c r="J144" s="524"/>
      <c r="K144" s="524"/>
      <c r="L144" s="524"/>
      <c r="M144" s="524"/>
      <c r="N144" s="524"/>
    </row>
    <row r="145" spans="1:14" ht="15.75" hidden="1" customHeight="1">
      <c r="A145" s="594"/>
      <c r="B145" s="199" t="s">
        <v>156</v>
      </c>
      <c r="C145" s="585"/>
      <c r="D145" s="1487"/>
      <c r="E145" s="1670"/>
      <c r="F145" s="1265">
        <f t="shared" si="4"/>
        <v>0</v>
      </c>
      <c r="G145" s="524"/>
      <c r="H145" s="524"/>
      <c r="I145" s="524"/>
      <c r="J145" s="524"/>
      <c r="K145" s="524"/>
      <c r="L145" s="524"/>
      <c r="M145" s="524"/>
      <c r="N145" s="524"/>
    </row>
    <row r="146" spans="1:14" ht="15.75" hidden="1" customHeight="1">
      <c r="A146" s="594"/>
      <c r="B146" s="199" t="s">
        <v>157</v>
      </c>
      <c r="C146" s="585"/>
      <c r="D146" s="1487"/>
      <c r="E146" s="1670"/>
      <c r="F146" s="1265">
        <f t="shared" si="4"/>
        <v>0</v>
      </c>
      <c r="G146" s="524"/>
      <c r="H146" s="524"/>
      <c r="I146" s="524"/>
      <c r="J146" s="524"/>
      <c r="K146" s="524"/>
      <c r="L146" s="524"/>
      <c r="M146" s="524"/>
      <c r="N146" s="524"/>
    </row>
    <row r="147" spans="1:14" ht="15.75" hidden="1" customHeight="1">
      <c r="A147" s="594"/>
      <c r="B147" s="199" t="s">
        <v>158</v>
      </c>
      <c r="C147" s="585"/>
      <c r="D147" s="1487"/>
      <c r="E147" s="1670"/>
      <c r="F147" s="1265">
        <f t="shared" si="4"/>
        <v>0</v>
      </c>
      <c r="G147" s="524"/>
      <c r="H147" s="524"/>
      <c r="I147" s="524"/>
      <c r="J147" s="524"/>
      <c r="K147" s="524"/>
      <c r="L147" s="524"/>
      <c r="M147" s="524"/>
      <c r="N147" s="524"/>
    </row>
    <row r="148" spans="1:14" ht="15.75" hidden="1" customHeight="1">
      <c r="A148" s="594"/>
      <c r="B148" s="199" t="s">
        <v>159</v>
      </c>
      <c r="C148" s="585"/>
      <c r="D148" s="1487"/>
      <c r="E148" s="1670"/>
      <c r="F148" s="1265">
        <f t="shared" si="4"/>
        <v>0</v>
      </c>
      <c r="G148" s="524"/>
      <c r="H148" s="524"/>
      <c r="I148" s="524"/>
      <c r="J148" s="524"/>
      <c r="K148" s="524"/>
      <c r="L148" s="524"/>
      <c r="M148" s="524"/>
      <c r="N148" s="524"/>
    </row>
    <row r="149" spans="1:14" ht="15.75" hidden="1" customHeight="1">
      <c r="A149" s="594"/>
      <c r="B149" s="199" t="s">
        <v>160</v>
      </c>
      <c r="C149" s="585"/>
      <c r="D149" s="1487"/>
      <c r="E149" s="1670"/>
      <c r="F149" s="1265">
        <f t="shared" si="4"/>
        <v>0</v>
      </c>
      <c r="G149" s="524"/>
      <c r="H149" s="524"/>
      <c r="I149" s="524"/>
      <c r="J149" s="524"/>
      <c r="K149" s="524"/>
      <c r="L149" s="524"/>
      <c r="M149" s="524"/>
      <c r="N149" s="524"/>
    </row>
    <row r="150" spans="1:14" ht="15.75" hidden="1" customHeight="1">
      <c r="A150" s="594"/>
      <c r="B150" s="199" t="s">
        <v>161</v>
      </c>
      <c r="C150" s="585"/>
      <c r="D150" s="1487"/>
      <c r="E150" s="1670"/>
      <c r="F150" s="1265">
        <f t="shared" si="4"/>
        <v>0</v>
      </c>
      <c r="G150" s="524"/>
      <c r="H150" s="524"/>
      <c r="I150" s="524"/>
      <c r="J150" s="524"/>
      <c r="K150" s="524"/>
      <c r="L150" s="524"/>
      <c r="M150" s="524"/>
      <c r="N150" s="524"/>
    </row>
    <row r="151" spans="1:14" ht="15.75" hidden="1" customHeight="1">
      <c r="A151" s="594"/>
      <c r="B151" s="199" t="s">
        <v>162</v>
      </c>
      <c r="C151" s="585"/>
      <c r="D151" s="1487"/>
      <c r="E151" s="1670"/>
      <c r="F151" s="1265">
        <f t="shared" si="4"/>
        <v>0</v>
      </c>
      <c r="G151" s="524"/>
      <c r="H151" s="524"/>
      <c r="I151" s="524"/>
      <c r="J151" s="524"/>
      <c r="K151" s="524"/>
      <c r="L151" s="524"/>
      <c r="M151" s="524"/>
      <c r="N151" s="524"/>
    </row>
    <row r="152" spans="1:14">
      <c r="A152" s="594"/>
      <c r="B152" s="199" t="s">
        <v>163</v>
      </c>
      <c r="C152" s="585"/>
      <c r="D152" s="1488">
        <v>520000</v>
      </c>
      <c r="E152" s="1265"/>
      <c r="F152" s="1265">
        <f t="shared" si="4"/>
        <v>520000</v>
      </c>
      <c r="G152" s="524"/>
      <c r="H152" s="524"/>
      <c r="I152" s="524"/>
      <c r="J152" s="524"/>
      <c r="K152" s="524"/>
      <c r="L152" s="524"/>
      <c r="M152" s="524"/>
      <c r="N152" s="524"/>
    </row>
    <row r="153" spans="1:14">
      <c r="A153" s="594"/>
      <c r="B153" s="199" t="s">
        <v>164</v>
      </c>
      <c r="C153" s="585"/>
      <c r="D153" s="1488">
        <v>64980000</v>
      </c>
      <c r="E153" s="1265"/>
      <c r="F153" s="1265">
        <f t="shared" si="4"/>
        <v>64980000</v>
      </c>
      <c r="G153" s="524"/>
      <c r="H153" s="524"/>
      <c r="I153" s="524"/>
      <c r="J153" s="524"/>
      <c r="K153" s="524"/>
      <c r="L153" s="524"/>
      <c r="M153" s="524"/>
      <c r="N153" s="524"/>
    </row>
    <row r="154" spans="1:14" ht="15.75" hidden="1" customHeight="1">
      <c r="A154" s="594"/>
      <c r="B154" s="199" t="s">
        <v>165</v>
      </c>
      <c r="C154" s="585"/>
      <c r="D154" s="1487"/>
      <c r="E154" s="1670"/>
      <c r="F154" s="1265">
        <f t="shared" si="4"/>
        <v>0</v>
      </c>
      <c r="G154" s="524"/>
      <c r="H154" s="524"/>
      <c r="I154" s="524"/>
      <c r="J154" s="524"/>
      <c r="K154" s="524"/>
      <c r="L154" s="524"/>
      <c r="M154" s="524"/>
      <c r="N154" s="524"/>
    </row>
    <row r="155" spans="1:14">
      <c r="A155" s="594"/>
      <c r="B155" s="769" t="s">
        <v>995</v>
      </c>
      <c r="C155" s="585"/>
      <c r="D155" s="1487"/>
      <c r="E155" s="1671"/>
      <c r="F155" s="1265">
        <f t="shared" si="4"/>
        <v>0</v>
      </c>
      <c r="G155" s="524"/>
      <c r="H155" s="524"/>
      <c r="I155" s="524"/>
      <c r="J155" s="524"/>
      <c r="K155" s="524"/>
      <c r="L155" s="524"/>
      <c r="M155" s="524"/>
      <c r="N155" s="524"/>
    </row>
    <row r="156" spans="1:14">
      <c r="A156" s="594"/>
      <c r="B156" s="769" t="s">
        <v>1087</v>
      </c>
      <c r="C156" s="585"/>
      <c r="D156" s="1487">
        <v>1000000</v>
      </c>
      <c r="E156" s="1265"/>
      <c r="F156" s="1265">
        <f t="shared" si="4"/>
        <v>1000000</v>
      </c>
      <c r="G156" s="524"/>
      <c r="H156" s="524"/>
      <c r="I156" s="524"/>
      <c r="J156" s="524"/>
      <c r="K156" s="524"/>
      <c r="L156" s="524"/>
      <c r="M156" s="524"/>
      <c r="N156" s="524"/>
    </row>
    <row r="157" spans="1:14">
      <c r="A157" s="1601"/>
      <c r="B157" s="1940" t="s">
        <v>1149</v>
      </c>
      <c r="C157" s="585"/>
      <c r="D157" s="1488">
        <v>2500000</v>
      </c>
      <c r="E157" s="1265"/>
      <c r="F157" s="1265">
        <f t="shared" si="4"/>
        <v>2500000</v>
      </c>
      <c r="G157" s="524"/>
      <c r="H157" s="524"/>
      <c r="I157" s="524"/>
      <c r="J157" s="524"/>
      <c r="K157" s="524"/>
      <c r="L157" s="524"/>
      <c r="M157" s="524"/>
      <c r="N157" s="524"/>
    </row>
    <row r="158" spans="1:14">
      <c r="A158" s="1601"/>
      <c r="B158" s="1940" t="s">
        <v>1150</v>
      </c>
      <c r="C158" s="585"/>
      <c r="D158" s="1488">
        <v>4100000</v>
      </c>
      <c r="E158" s="1265"/>
      <c r="F158" s="1265">
        <f t="shared" si="4"/>
        <v>4100000</v>
      </c>
      <c r="G158" s="524"/>
      <c r="H158" s="524"/>
      <c r="I158" s="524"/>
      <c r="J158" s="524"/>
      <c r="K158" s="524"/>
      <c r="L158" s="524"/>
      <c r="M158" s="524"/>
      <c r="N158" s="524"/>
    </row>
    <row r="159" spans="1:14">
      <c r="A159" s="1601"/>
      <c r="B159" s="1940" t="s">
        <v>1151</v>
      </c>
      <c r="C159" s="585"/>
      <c r="D159" s="1488">
        <v>100000</v>
      </c>
      <c r="E159" s="1265"/>
      <c r="F159" s="1265">
        <f t="shared" si="4"/>
        <v>100000</v>
      </c>
      <c r="G159" s="524"/>
      <c r="H159" s="524"/>
      <c r="I159" s="524"/>
      <c r="J159" s="524"/>
      <c r="K159" s="524"/>
      <c r="L159" s="524"/>
      <c r="M159" s="524"/>
      <c r="N159" s="524"/>
    </row>
    <row r="160" spans="1:14">
      <c r="A160" s="594"/>
      <c r="B160" s="199" t="s">
        <v>166</v>
      </c>
      <c r="C160" s="585"/>
      <c r="D160" s="1488">
        <v>3300000</v>
      </c>
      <c r="E160" s="1265"/>
      <c r="F160" s="1265">
        <f t="shared" si="4"/>
        <v>3300000</v>
      </c>
      <c r="G160" s="524"/>
      <c r="H160" s="524"/>
      <c r="I160" s="524"/>
      <c r="J160" s="524"/>
      <c r="K160" s="524"/>
      <c r="L160" s="524"/>
      <c r="M160" s="524"/>
      <c r="N160" s="524"/>
    </row>
    <row r="161" spans="1:21">
      <c r="A161" s="594"/>
      <c r="B161" s="613"/>
      <c r="C161" s="585"/>
      <c r="D161" s="1766"/>
      <c r="E161" s="1672"/>
      <c r="F161" s="1267"/>
      <c r="G161" s="547"/>
      <c r="H161" s="547"/>
      <c r="I161" s="547"/>
      <c r="J161" s="547"/>
      <c r="K161" s="547"/>
      <c r="L161" s="547"/>
      <c r="M161" s="547"/>
      <c r="N161" s="547"/>
      <c r="O161" s="194"/>
      <c r="P161" s="194"/>
      <c r="Q161" s="194"/>
      <c r="R161" s="194"/>
      <c r="S161" s="194"/>
      <c r="T161" s="194"/>
      <c r="U161" s="194"/>
    </row>
    <row r="162" spans="1:21" s="194" customFormat="1" ht="15">
      <c r="A162" s="191" t="s">
        <v>17</v>
      </c>
      <c r="B162" s="192" t="s">
        <v>167</v>
      </c>
      <c r="C162" s="1620"/>
      <c r="D162" s="1765">
        <f>SUM(D163:D164)</f>
        <v>3370224000</v>
      </c>
      <c r="E162" s="1669">
        <f>SUM(E163:E164)</f>
        <v>0</v>
      </c>
      <c r="F162" s="1263">
        <f>SUM(F163:F164)</f>
        <v>3370224000</v>
      </c>
      <c r="G162" s="547"/>
      <c r="H162" s="547"/>
      <c r="I162" s="547"/>
      <c r="J162" s="547"/>
      <c r="K162" s="547"/>
      <c r="L162" s="547"/>
      <c r="M162" s="547"/>
      <c r="N162" s="547"/>
    </row>
    <row r="163" spans="1:21" s="194" customFormat="1" ht="15">
      <c r="A163" s="191" t="s">
        <v>168</v>
      </c>
      <c r="B163" s="195" t="s">
        <v>143</v>
      </c>
      <c r="C163" s="193" t="s">
        <v>169</v>
      </c>
      <c r="D163" s="1765">
        <f>SUM(D170:D170,D171,D172,D173,D174,D175,D176,D177,D165)</f>
        <v>3370224000</v>
      </c>
      <c r="E163" s="1669">
        <f>SUM(E170:E170,E171,E172,E173,E174,E175,E176,E177,E165)</f>
        <v>0</v>
      </c>
      <c r="F163" s="1263">
        <f>SUM(F170:F170,F171,F172,F173,F174,F175,F176,F177,F165)</f>
        <v>3370224000</v>
      </c>
      <c r="G163" s="547"/>
      <c r="H163" s="547"/>
      <c r="I163" s="547"/>
      <c r="J163" s="547"/>
      <c r="K163" s="547"/>
      <c r="L163" s="547"/>
      <c r="M163" s="547"/>
      <c r="N163" s="547"/>
    </row>
    <row r="164" spans="1:21" s="194" customFormat="1" ht="15">
      <c r="A164" s="191" t="s">
        <v>170</v>
      </c>
      <c r="B164" s="195" t="s">
        <v>146</v>
      </c>
      <c r="C164" s="193" t="s">
        <v>171</v>
      </c>
      <c r="D164" s="1765">
        <f>SUM(D169)</f>
        <v>0</v>
      </c>
      <c r="E164" s="1669">
        <f>SUM(E169)</f>
        <v>0</v>
      </c>
      <c r="F164" s="1263">
        <f>SUM(F169)</f>
        <v>0</v>
      </c>
      <c r="G164" s="547"/>
      <c r="H164" s="547"/>
      <c r="I164" s="547"/>
      <c r="J164" s="547"/>
      <c r="K164" s="547"/>
      <c r="L164" s="547"/>
      <c r="M164" s="547"/>
      <c r="N164" s="547"/>
    </row>
    <row r="165" spans="1:21" s="194" customFormat="1" ht="15">
      <c r="A165" s="614"/>
      <c r="B165" s="200" t="s">
        <v>608</v>
      </c>
      <c r="C165" s="193" t="s">
        <v>169</v>
      </c>
      <c r="D165" s="1765">
        <f>SUM(D166:D168)</f>
        <v>103000000</v>
      </c>
      <c r="E165" s="1669">
        <f>SUM(E166:E168)</f>
        <v>0</v>
      </c>
      <c r="F165" s="1263">
        <f>SUM(F166:F168)</f>
        <v>103000000</v>
      </c>
      <c r="G165" s="539"/>
      <c r="H165" s="539"/>
      <c r="I165" s="539"/>
      <c r="J165" s="539"/>
      <c r="K165" s="539"/>
      <c r="L165" s="539"/>
      <c r="M165" s="539"/>
      <c r="N165" s="539"/>
      <c r="O165" s="151"/>
      <c r="P165" s="151"/>
      <c r="Q165" s="151"/>
      <c r="R165" s="151"/>
      <c r="S165" s="151"/>
      <c r="T165" s="151"/>
      <c r="U165" s="151"/>
    </row>
    <row r="166" spans="1:21" s="151" customFormat="1" ht="15">
      <c r="A166" s="611"/>
      <c r="B166" s="199" t="s">
        <v>172</v>
      </c>
      <c r="C166" s="157" t="s">
        <v>169</v>
      </c>
      <c r="D166" s="1273">
        <v>50000</v>
      </c>
      <c r="E166" s="1264"/>
      <c r="F166" s="1264">
        <f>D166+E166</f>
        <v>50000</v>
      </c>
      <c r="G166" s="539"/>
      <c r="H166" s="539"/>
      <c r="I166" s="539"/>
      <c r="J166" s="539"/>
      <c r="K166" s="539"/>
      <c r="L166" s="539"/>
      <c r="M166" s="539"/>
      <c r="N166" s="539"/>
    </row>
    <row r="167" spans="1:21" s="151" customFormat="1" ht="15">
      <c r="A167" s="611"/>
      <c r="B167" s="199" t="s">
        <v>173</v>
      </c>
      <c r="C167" s="157" t="s">
        <v>169</v>
      </c>
      <c r="D167" s="1488">
        <v>97091000</v>
      </c>
      <c r="E167" s="1264"/>
      <c r="F167" s="1264">
        <f t="shared" ref="F167:F176" si="5">D167+E167</f>
        <v>97091000</v>
      </c>
      <c r="G167" s="539"/>
      <c r="H167" s="539"/>
      <c r="I167" s="539"/>
      <c r="J167" s="539"/>
      <c r="K167" s="539"/>
      <c r="L167" s="539"/>
      <c r="M167" s="539"/>
      <c r="N167" s="539"/>
    </row>
    <row r="168" spans="1:21" s="151" customFormat="1" ht="15">
      <c r="A168" s="611"/>
      <c r="B168" s="199" t="s">
        <v>174</v>
      </c>
      <c r="C168" s="157" t="s">
        <v>169</v>
      </c>
      <c r="D168" s="1273">
        <v>5859000</v>
      </c>
      <c r="E168" s="1264"/>
      <c r="F168" s="1264">
        <f t="shared" si="5"/>
        <v>5859000</v>
      </c>
      <c r="G168" s="539"/>
      <c r="H168" s="539"/>
      <c r="I168" s="539"/>
      <c r="J168" s="539"/>
      <c r="K168" s="539"/>
      <c r="L168" s="539"/>
      <c r="M168" s="539"/>
      <c r="N168" s="539"/>
    </row>
    <row r="169" spans="1:21" s="151" customFormat="1" ht="15">
      <c r="A169" s="611"/>
      <c r="B169" s="188" t="s">
        <v>602</v>
      </c>
      <c r="C169" s="157" t="s">
        <v>171</v>
      </c>
      <c r="D169" s="1273">
        <v>0</v>
      </c>
      <c r="E169" s="1264"/>
      <c r="F169" s="1264">
        <f t="shared" si="5"/>
        <v>0</v>
      </c>
      <c r="G169" s="539"/>
      <c r="H169" s="539"/>
      <c r="I169" s="539"/>
      <c r="J169" s="539"/>
      <c r="K169" s="539"/>
      <c r="L169" s="539"/>
      <c r="M169" s="539"/>
      <c r="N169" s="539"/>
    </row>
    <row r="170" spans="1:21" s="151" customFormat="1" ht="15">
      <c r="A170" s="611"/>
      <c r="B170" s="188" t="s">
        <v>603</v>
      </c>
      <c r="C170" s="157" t="s">
        <v>169</v>
      </c>
      <c r="D170" s="1488">
        <v>1000000</v>
      </c>
      <c r="E170" s="1265"/>
      <c r="F170" s="1264">
        <f t="shared" si="5"/>
        <v>1000000</v>
      </c>
      <c r="G170" s="539"/>
      <c r="H170" s="539"/>
      <c r="I170" s="539"/>
      <c r="J170" s="539"/>
      <c r="K170" s="539"/>
      <c r="L170" s="539"/>
      <c r="M170" s="539"/>
      <c r="N170" s="539"/>
    </row>
    <row r="171" spans="1:21" s="151" customFormat="1" ht="15">
      <c r="A171" s="611"/>
      <c r="B171" s="201" t="s">
        <v>609</v>
      </c>
      <c r="C171" s="157" t="s">
        <v>169</v>
      </c>
      <c r="D171" s="1488">
        <v>2500000</v>
      </c>
      <c r="E171" s="1265"/>
      <c r="F171" s="1264">
        <f t="shared" si="5"/>
        <v>2500000</v>
      </c>
      <c r="G171" s="539"/>
      <c r="H171" s="539"/>
      <c r="I171" s="539"/>
      <c r="J171" s="539"/>
      <c r="K171" s="539"/>
      <c r="L171" s="539"/>
      <c r="M171" s="539"/>
      <c r="N171" s="539"/>
    </row>
    <row r="172" spans="1:21" s="151" customFormat="1" ht="33" customHeight="1">
      <c r="A172" s="611"/>
      <c r="B172" s="201" t="s">
        <v>610</v>
      </c>
      <c r="C172" s="157" t="s">
        <v>169</v>
      </c>
      <c r="D172" s="1488">
        <v>6128000</v>
      </c>
      <c r="E172" s="1265"/>
      <c r="F172" s="1264">
        <f t="shared" si="5"/>
        <v>6128000</v>
      </c>
      <c r="G172" s="539"/>
      <c r="H172" s="539"/>
      <c r="I172" s="1883" t="s">
        <v>1128</v>
      </c>
      <c r="J172" s="1883" t="s">
        <v>1129</v>
      </c>
      <c r="K172" s="1883"/>
      <c r="L172" s="1883"/>
      <c r="M172" s="1883">
        <v>2017</v>
      </c>
      <c r="N172" s="1883">
        <v>2018</v>
      </c>
      <c r="O172" s="1883">
        <v>2019</v>
      </c>
      <c r="P172" s="1883">
        <v>2020</v>
      </c>
    </row>
    <row r="173" spans="1:21" s="151" customFormat="1">
      <c r="A173" s="611"/>
      <c r="B173" s="188" t="s">
        <v>611</v>
      </c>
      <c r="C173" s="157" t="s">
        <v>169</v>
      </c>
      <c r="D173" s="1488">
        <v>3000000000</v>
      </c>
      <c r="E173" s="1265"/>
      <c r="F173" s="1264">
        <f t="shared" si="5"/>
        <v>3000000000</v>
      </c>
      <c r="G173" s="539"/>
      <c r="H173" s="539"/>
      <c r="I173" s="605" t="e">
        <f>#REF!/#REF!%</f>
        <v>#REF!</v>
      </c>
      <c r="J173" s="605" t="e">
        <f>#REF!/#REF!%</f>
        <v>#REF!</v>
      </c>
      <c r="K173" s="605"/>
      <c r="L173" s="605"/>
      <c r="M173" s="605" t="e">
        <f>A96/A28%</f>
        <v>#VALUE!</v>
      </c>
      <c r="N173" s="605">
        <f>D96/D28%</f>
        <v>23.895333333333333</v>
      </c>
      <c r="O173" s="605" t="e">
        <f>E96/E28%</f>
        <v>#DIV/0!</v>
      </c>
      <c r="P173" s="605">
        <f>F96/F28%</f>
        <v>23.895333333333333</v>
      </c>
    </row>
    <row r="174" spans="1:21" s="151" customFormat="1">
      <c r="A174" s="611"/>
      <c r="B174" s="188" t="s">
        <v>175</v>
      </c>
      <c r="C174" s="157" t="s">
        <v>169</v>
      </c>
      <c r="D174" s="1488">
        <v>15000</v>
      </c>
      <c r="E174" s="1265"/>
      <c r="F174" s="1264">
        <f t="shared" si="5"/>
        <v>15000</v>
      </c>
      <c r="G174" s="539"/>
      <c r="H174" s="539"/>
      <c r="I174" s="181" t="s">
        <v>108</v>
      </c>
      <c r="J174" s="539"/>
      <c r="K174" s="539"/>
      <c r="L174" s="539"/>
      <c r="M174" s="539"/>
      <c r="N174" s="539"/>
    </row>
    <row r="175" spans="1:21" s="151" customFormat="1" ht="15">
      <c r="A175" s="611"/>
      <c r="B175" s="188" t="s">
        <v>605</v>
      </c>
      <c r="C175" s="157" t="s">
        <v>169</v>
      </c>
      <c r="D175" s="1488">
        <v>1500000</v>
      </c>
      <c r="E175" s="1265"/>
      <c r="F175" s="1264">
        <f t="shared" si="5"/>
        <v>1500000</v>
      </c>
      <c r="G175" s="539"/>
      <c r="H175" s="539"/>
      <c r="I175" s="539"/>
      <c r="J175" s="539"/>
      <c r="K175" s="539"/>
      <c r="L175" s="539"/>
      <c r="M175" s="539"/>
      <c r="N175" s="539"/>
    </row>
    <row r="176" spans="1:21" s="151" customFormat="1" ht="15">
      <c r="A176" s="611"/>
      <c r="B176" s="188" t="s">
        <v>612</v>
      </c>
      <c r="C176" s="157" t="s">
        <v>169</v>
      </c>
      <c r="D176" s="1488">
        <v>244781000</v>
      </c>
      <c r="E176" s="1265"/>
      <c r="F176" s="1264">
        <f t="shared" si="5"/>
        <v>244781000</v>
      </c>
      <c r="G176" s="547"/>
      <c r="H176" s="547"/>
      <c r="I176" s="547"/>
      <c r="J176" s="547"/>
      <c r="K176" s="547"/>
      <c r="L176" s="547"/>
      <c r="M176" s="547"/>
      <c r="N176" s="547"/>
      <c r="O176" s="194"/>
      <c r="P176" s="194"/>
      <c r="Q176" s="194"/>
      <c r="R176" s="194"/>
      <c r="S176" s="194"/>
      <c r="T176" s="194"/>
      <c r="U176" s="194"/>
    </row>
    <row r="177" spans="1:21" s="194" customFormat="1" ht="30">
      <c r="A177" s="614"/>
      <c r="B177" s="197" t="s">
        <v>613</v>
      </c>
      <c r="C177" s="193" t="s">
        <v>169</v>
      </c>
      <c r="D177" s="1764">
        <f>SUM(D178:D191)</f>
        <v>11300000</v>
      </c>
      <c r="E177" s="1668">
        <f>SUM(E178:E191)</f>
        <v>0</v>
      </c>
      <c r="F177" s="1262">
        <f>SUM(F178:F191)</f>
        <v>11300000</v>
      </c>
      <c r="G177" s="539"/>
      <c r="H177" s="539"/>
      <c r="I177" s="539"/>
      <c r="J177" s="539"/>
      <c r="K177" s="539"/>
      <c r="L177" s="539"/>
      <c r="M177" s="539"/>
      <c r="N177" s="539"/>
      <c r="O177" s="151"/>
      <c r="P177" s="151"/>
      <c r="Q177" s="151"/>
      <c r="R177" s="151"/>
      <c r="S177" s="151"/>
      <c r="T177" s="151"/>
      <c r="U177" s="151"/>
    </row>
    <row r="178" spans="1:21" s="151" customFormat="1" ht="15" hidden="1" customHeight="1">
      <c r="A178" s="611"/>
      <c r="B178" s="199" t="s">
        <v>157</v>
      </c>
      <c r="C178" s="585"/>
      <c r="D178" s="1487"/>
      <c r="E178" s="1670"/>
      <c r="F178" s="1266"/>
      <c r="G178" s="539"/>
      <c r="H178" s="539"/>
      <c r="I178" s="539"/>
      <c r="J178" s="539"/>
      <c r="K178" s="539"/>
      <c r="L178" s="539"/>
      <c r="M178" s="539"/>
      <c r="N178" s="539"/>
    </row>
    <row r="179" spans="1:21" s="151" customFormat="1" ht="15" hidden="1" customHeight="1">
      <c r="A179" s="611"/>
      <c r="B179" s="199" t="s">
        <v>148</v>
      </c>
      <c r="C179" s="585"/>
      <c r="D179" s="1487"/>
      <c r="E179" s="1670"/>
      <c r="F179" s="1266"/>
      <c r="G179" s="539"/>
      <c r="H179" s="539"/>
      <c r="I179" s="539"/>
      <c r="J179" s="539"/>
      <c r="K179" s="539"/>
      <c r="L179" s="539"/>
      <c r="M179" s="539"/>
      <c r="N179" s="539"/>
    </row>
    <row r="180" spans="1:21" s="151" customFormat="1" ht="15" hidden="1" customHeight="1">
      <c r="A180" s="611"/>
      <c r="B180" s="199" t="s">
        <v>155</v>
      </c>
      <c r="C180" s="585"/>
      <c r="D180" s="1487"/>
      <c r="E180" s="1670"/>
      <c r="F180" s="1266"/>
      <c r="G180" s="539"/>
      <c r="H180" s="539"/>
      <c r="I180" s="539"/>
      <c r="J180" s="539"/>
      <c r="K180" s="539"/>
      <c r="L180" s="539"/>
      <c r="M180" s="539"/>
      <c r="N180" s="539"/>
    </row>
    <row r="181" spans="1:21" s="151" customFormat="1" ht="15" hidden="1" customHeight="1">
      <c r="A181" s="611"/>
      <c r="B181" s="199" t="s">
        <v>156</v>
      </c>
      <c r="C181" s="585"/>
      <c r="D181" s="1487"/>
      <c r="E181" s="1670"/>
      <c r="F181" s="1266"/>
      <c r="G181" s="539"/>
      <c r="H181" s="539"/>
      <c r="I181" s="539"/>
      <c r="J181" s="539"/>
      <c r="K181" s="539"/>
      <c r="L181" s="539"/>
      <c r="M181" s="539"/>
      <c r="N181" s="539"/>
    </row>
    <row r="182" spans="1:21" s="151" customFormat="1" ht="15">
      <c r="A182" s="611"/>
      <c r="B182" s="199" t="s">
        <v>163</v>
      </c>
      <c r="C182" s="585"/>
      <c r="D182" s="1488"/>
      <c r="E182" s="1265"/>
      <c r="F182" s="1265">
        <f>D182+E182</f>
        <v>0</v>
      </c>
      <c r="G182" s="539"/>
      <c r="H182" s="539"/>
      <c r="I182" s="539"/>
      <c r="J182" s="539"/>
      <c r="K182" s="539"/>
      <c r="L182" s="539"/>
      <c r="M182" s="539"/>
      <c r="N182" s="539"/>
    </row>
    <row r="183" spans="1:21" s="151" customFormat="1" ht="15" hidden="1" customHeight="1">
      <c r="A183" s="611"/>
      <c r="B183" s="199" t="s">
        <v>176</v>
      </c>
      <c r="C183" s="585"/>
      <c r="D183" s="1487"/>
      <c r="E183" s="1670"/>
      <c r="F183" s="1265">
        <f t="shared" ref="F183:F192" si="6">D183+E183</f>
        <v>0</v>
      </c>
      <c r="G183" s="539"/>
      <c r="H183" s="539"/>
      <c r="I183" s="539"/>
      <c r="J183" s="539"/>
      <c r="K183" s="539"/>
      <c r="L183" s="539"/>
      <c r="M183" s="539"/>
      <c r="N183" s="539"/>
    </row>
    <row r="184" spans="1:21" s="151" customFormat="1" ht="15" hidden="1" customHeight="1">
      <c r="A184" s="611"/>
      <c r="B184" s="199" t="s">
        <v>161</v>
      </c>
      <c r="C184" s="585"/>
      <c r="D184" s="1487"/>
      <c r="E184" s="1670"/>
      <c r="F184" s="1265">
        <f t="shared" si="6"/>
        <v>0</v>
      </c>
      <c r="G184" s="539"/>
      <c r="H184" s="539"/>
      <c r="I184" s="539"/>
      <c r="J184" s="539"/>
      <c r="K184" s="539"/>
      <c r="L184" s="539"/>
      <c r="M184" s="539"/>
      <c r="N184" s="539"/>
    </row>
    <row r="185" spans="1:21" s="151" customFormat="1" ht="15" hidden="1" customHeight="1">
      <c r="A185" s="611"/>
      <c r="B185" s="199" t="s">
        <v>159</v>
      </c>
      <c r="C185" s="585"/>
      <c r="D185" s="1487"/>
      <c r="E185" s="1670"/>
      <c r="F185" s="1265">
        <f t="shared" si="6"/>
        <v>0</v>
      </c>
      <c r="G185" s="539"/>
      <c r="H185" s="539"/>
      <c r="I185" s="539"/>
      <c r="J185" s="539"/>
      <c r="K185" s="539"/>
      <c r="L185" s="539"/>
      <c r="M185" s="539"/>
      <c r="N185" s="539"/>
    </row>
    <row r="186" spans="1:21" s="151" customFormat="1" ht="15" hidden="1" customHeight="1">
      <c r="A186" s="611"/>
      <c r="B186" s="199" t="s">
        <v>165</v>
      </c>
      <c r="C186" s="585"/>
      <c r="D186" s="1487"/>
      <c r="E186" s="1670"/>
      <c r="F186" s="1265">
        <f t="shared" si="6"/>
        <v>0</v>
      </c>
      <c r="G186" s="539"/>
      <c r="H186" s="539"/>
      <c r="I186" s="539"/>
      <c r="J186" s="539"/>
      <c r="K186" s="539"/>
      <c r="L186" s="539"/>
      <c r="M186" s="539"/>
      <c r="N186" s="539"/>
    </row>
    <row r="187" spans="1:21" s="151" customFormat="1" ht="15">
      <c r="A187" s="611"/>
      <c r="B187" s="199" t="s">
        <v>177</v>
      </c>
      <c r="C187" s="585"/>
      <c r="D187" s="1488">
        <v>1300000</v>
      </c>
      <c r="E187" s="1265"/>
      <c r="F187" s="1265">
        <f t="shared" si="6"/>
        <v>1300000</v>
      </c>
      <c r="G187" s="539"/>
      <c r="H187" s="539"/>
      <c r="I187" s="539"/>
      <c r="J187" s="539"/>
      <c r="K187" s="539"/>
      <c r="L187" s="539"/>
      <c r="M187" s="539"/>
      <c r="N187" s="539"/>
    </row>
    <row r="188" spans="1:21" s="151" customFormat="1" ht="15">
      <c r="A188" s="611"/>
      <c r="B188" s="770" t="s">
        <v>992</v>
      </c>
      <c r="C188" s="585"/>
      <c r="D188" s="1488"/>
      <c r="E188" s="1265"/>
      <c r="F188" s="1265">
        <f t="shared" si="6"/>
        <v>0</v>
      </c>
      <c r="G188" s="539"/>
      <c r="H188" s="539"/>
      <c r="I188" s="539"/>
      <c r="J188" s="539"/>
      <c r="K188" s="539"/>
      <c r="L188" s="539"/>
      <c r="M188" s="539"/>
      <c r="N188" s="539"/>
    </row>
    <row r="189" spans="1:21" s="151" customFormat="1" ht="15">
      <c r="A189" s="1497"/>
      <c r="B189" s="1941" t="str">
        <f>B158</f>
        <v>ABSOLWENT</v>
      </c>
      <c r="C189" s="585"/>
      <c r="D189" s="1858">
        <v>4100000</v>
      </c>
      <c r="E189" s="1859"/>
      <c r="F189" s="1265">
        <f t="shared" si="6"/>
        <v>4100000</v>
      </c>
      <c r="G189" s="539"/>
      <c r="H189" s="539"/>
      <c r="I189" s="539"/>
      <c r="J189" s="539"/>
      <c r="K189" s="539"/>
      <c r="L189" s="539"/>
      <c r="M189" s="539"/>
      <c r="N189" s="539"/>
    </row>
    <row r="190" spans="1:21" s="151" customFormat="1" ht="15">
      <c r="A190" s="1497"/>
      <c r="B190" s="1941" t="str">
        <f>B159</f>
        <v>"PRACA - INTEGRACJA"</v>
      </c>
      <c r="C190" s="585"/>
      <c r="D190" s="1858">
        <v>4800000</v>
      </c>
      <c r="E190" s="1859"/>
      <c r="F190" s="1265">
        <f t="shared" si="6"/>
        <v>4800000</v>
      </c>
      <c r="G190" s="539"/>
      <c r="H190" s="539"/>
      <c r="I190" s="539"/>
      <c r="J190" s="539"/>
      <c r="K190" s="539"/>
      <c r="L190" s="539"/>
      <c r="M190" s="539"/>
      <c r="N190" s="539"/>
    </row>
    <row r="191" spans="1:21" s="151" customFormat="1" ht="15">
      <c r="A191" s="611"/>
      <c r="B191" s="199" t="s">
        <v>179</v>
      </c>
      <c r="C191" s="585"/>
      <c r="D191" s="1487">
        <v>1100000</v>
      </c>
      <c r="E191" s="1670"/>
      <c r="F191" s="1265">
        <f t="shared" si="6"/>
        <v>1100000</v>
      </c>
      <c r="G191" s="539"/>
      <c r="H191" s="539"/>
      <c r="I191" s="539"/>
      <c r="J191" s="539"/>
      <c r="K191" s="539"/>
      <c r="L191" s="539"/>
      <c r="M191" s="539"/>
      <c r="N191" s="539"/>
    </row>
    <row r="192" spans="1:21" s="151" customFormat="1" ht="15" hidden="1" customHeight="1">
      <c r="A192" s="611"/>
      <c r="B192" s="202" t="s">
        <v>180</v>
      </c>
      <c r="C192" s="585"/>
      <c r="D192" s="1487"/>
      <c r="E192" s="1670"/>
      <c r="F192" s="1265">
        <f t="shared" si="6"/>
        <v>0</v>
      </c>
      <c r="G192" s="539"/>
      <c r="H192" s="539"/>
      <c r="I192" s="539"/>
      <c r="J192" s="539"/>
      <c r="K192" s="539"/>
      <c r="L192" s="539"/>
      <c r="M192" s="539"/>
      <c r="N192" s="539"/>
    </row>
    <row r="193" spans="1:21" s="151" customFormat="1">
      <c r="A193" s="611"/>
      <c r="B193" s="615"/>
      <c r="C193" s="585"/>
      <c r="D193" s="1766"/>
      <c r="E193" s="1672"/>
      <c r="F193" s="1267"/>
      <c r="G193" s="542"/>
      <c r="H193" s="542"/>
      <c r="I193" s="542"/>
      <c r="J193" s="542"/>
      <c r="K193" s="542"/>
      <c r="L193" s="542"/>
      <c r="M193" s="542"/>
      <c r="N193" s="542"/>
      <c r="O193" s="174"/>
      <c r="P193" s="174"/>
      <c r="Q193" s="174"/>
      <c r="R193" s="174"/>
      <c r="S193" s="174"/>
      <c r="T193" s="174"/>
      <c r="U193" s="174"/>
    </row>
    <row r="194" spans="1:21" s="174" customFormat="1">
      <c r="A194" s="163" t="s">
        <v>18</v>
      </c>
      <c r="B194" s="172" t="s">
        <v>181</v>
      </c>
      <c r="C194" s="165" t="s">
        <v>80</v>
      </c>
      <c r="D194" s="1753">
        <f>SUM(D195,D210)</f>
        <v>6631000</v>
      </c>
      <c r="E194" s="671">
        <f>SUM(E195,E210)</f>
        <v>0</v>
      </c>
      <c r="F194" s="1254">
        <f>SUM(F195,F210)</f>
        <v>6631000</v>
      </c>
      <c r="G194" s="542"/>
      <c r="H194" s="542"/>
      <c r="I194" s="542"/>
      <c r="J194" s="542"/>
      <c r="K194" s="542"/>
      <c r="L194" s="542"/>
      <c r="M194" s="542"/>
      <c r="N194" s="542"/>
    </row>
    <row r="195" spans="1:21" s="174" customFormat="1">
      <c r="A195" s="191" t="s">
        <v>20</v>
      </c>
      <c r="B195" s="195" t="s">
        <v>182</v>
      </c>
      <c r="C195" s="193" t="s">
        <v>183</v>
      </c>
      <c r="D195" s="1765">
        <f>SUM(D196:D197,D208)</f>
        <v>2800000</v>
      </c>
      <c r="E195" s="1669">
        <f>SUM(E196:E197,E208)</f>
        <v>0</v>
      </c>
      <c r="F195" s="1263">
        <f>SUM(F196:F197,F208)</f>
        <v>2800000</v>
      </c>
      <c r="G195" s="549"/>
      <c r="H195" s="549"/>
      <c r="I195" s="549"/>
      <c r="J195" s="549"/>
      <c r="K195" s="549"/>
      <c r="L195" s="549"/>
      <c r="M195" s="549"/>
      <c r="N195" s="549"/>
      <c r="O195" s="204"/>
      <c r="P195" s="204"/>
      <c r="Q195" s="204"/>
      <c r="R195" s="204"/>
      <c r="S195" s="204"/>
      <c r="T195" s="204"/>
      <c r="U195" s="204"/>
    </row>
    <row r="196" spans="1:21" s="204" customFormat="1" ht="45">
      <c r="A196" s="616"/>
      <c r="B196" s="201" t="s">
        <v>614</v>
      </c>
      <c r="C196" s="203" t="s">
        <v>183</v>
      </c>
      <c r="D196" s="1488">
        <v>2800000</v>
      </c>
      <c r="E196" s="1265"/>
      <c r="F196" s="1265">
        <f>E196+D196</f>
        <v>2800000</v>
      </c>
      <c r="G196" s="548"/>
      <c r="H196" s="548"/>
      <c r="I196" s="548"/>
      <c r="J196" s="548"/>
      <c r="K196" s="548"/>
      <c r="L196" s="548"/>
      <c r="M196" s="548"/>
      <c r="N196" s="548"/>
      <c r="O196" s="198"/>
      <c r="P196" s="198"/>
      <c r="Q196" s="198"/>
      <c r="R196" s="198"/>
      <c r="S196" s="198"/>
      <c r="T196" s="198"/>
      <c r="U196" s="198"/>
    </row>
    <row r="197" spans="1:21" s="198" customFormat="1" ht="30">
      <c r="A197" s="612"/>
      <c r="B197" s="205" t="s">
        <v>613</v>
      </c>
      <c r="C197" s="193" t="s">
        <v>183</v>
      </c>
      <c r="D197" s="1765">
        <f>SUM(D198:D206)</f>
        <v>0</v>
      </c>
      <c r="E197" s="1669">
        <f>SUM(E198:E207)</f>
        <v>0</v>
      </c>
      <c r="F197" s="1263">
        <f>SUM(F198:F207)</f>
        <v>0</v>
      </c>
      <c r="G197" s="524"/>
      <c r="H197" s="524"/>
      <c r="I197" s="524"/>
      <c r="J197" s="524"/>
      <c r="K197" s="524"/>
      <c r="L197" s="524"/>
      <c r="M197" s="524"/>
      <c r="N197" s="524"/>
      <c r="O197" s="136"/>
      <c r="P197" s="136"/>
      <c r="Q197" s="136"/>
      <c r="R197" s="136"/>
      <c r="S197" s="136"/>
      <c r="T197" s="136"/>
      <c r="U197" s="136"/>
    </row>
    <row r="198" spans="1:21" ht="15.75" hidden="1" customHeight="1">
      <c r="A198" s="594"/>
      <c r="B198" s="199" t="s">
        <v>153</v>
      </c>
      <c r="C198" s="585"/>
      <c r="D198" s="1767"/>
      <c r="E198" s="1673"/>
      <c r="F198" s="1268"/>
      <c r="G198" s="524"/>
      <c r="H198" s="524"/>
      <c r="I198" s="524"/>
      <c r="J198" s="524"/>
      <c r="K198" s="524"/>
      <c r="L198" s="524"/>
      <c r="M198" s="524"/>
      <c r="N198" s="524"/>
    </row>
    <row r="199" spans="1:21" ht="15.75" hidden="1" customHeight="1">
      <c r="A199" s="594"/>
      <c r="B199" s="199" t="s">
        <v>151</v>
      </c>
      <c r="C199" s="585"/>
      <c r="D199" s="1767"/>
      <c r="E199" s="1673"/>
      <c r="F199" s="1268"/>
      <c r="G199" s="524"/>
      <c r="H199" s="524"/>
      <c r="I199" s="524"/>
      <c r="J199" s="524"/>
      <c r="K199" s="524"/>
      <c r="L199" s="524"/>
      <c r="M199" s="524"/>
      <c r="N199" s="524"/>
    </row>
    <row r="200" spans="1:21" ht="15.75" hidden="1" customHeight="1">
      <c r="A200" s="594"/>
      <c r="B200" s="199" t="s">
        <v>152</v>
      </c>
      <c r="C200" s="585"/>
      <c r="D200" s="1767"/>
      <c r="E200" s="1673"/>
      <c r="F200" s="1268"/>
      <c r="G200" s="524"/>
      <c r="H200" s="524"/>
      <c r="I200" s="524"/>
      <c r="J200" s="524"/>
      <c r="K200" s="524"/>
      <c r="L200" s="524"/>
      <c r="M200" s="524"/>
      <c r="N200" s="524"/>
    </row>
    <row r="201" spans="1:21" ht="15.75" hidden="1" customHeight="1">
      <c r="A201" s="594"/>
      <c r="B201" s="199" t="s">
        <v>184</v>
      </c>
      <c r="C201" s="585"/>
      <c r="D201" s="1767"/>
      <c r="E201" s="1673"/>
      <c r="F201" s="1268"/>
      <c r="G201" s="524"/>
      <c r="H201" s="524"/>
      <c r="I201" s="524"/>
      <c r="J201" s="524"/>
      <c r="K201" s="524"/>
      <c r="L201" s="524"/>
      <c r="M201" s="524"/>
      <c r="N201" s="524"/>
    </row>
    <row r="202" spans="1:21" ht="15.75" hidden="1" customHeight="1">
      <c r="A202" s="594"/>
      <c r="B202" s="199" t="s">
        <v>154</v>
      </c>
      <c r="C202" s="585"/>
      <c r="D202" s="1767"/>
      <c r="E202" s="1673"/>
      <c r="F202" s="1268"/>
      <c r="G202" s="524"/>
      <c r="H202" s="524"/>
      <c r="I202" s="524"/>
      <c r="J202" s="524"/>
      <c r="K202" s="524"/>
      <c r="L202" s="524"/>
      <c r="M202" s="524"/>
      <c r="N202" s="524"/>
    </row>
    <row r="203" spans="1:21" ht="15.75" hidden="1" customHeight="1">
      <c r="A203" s="594"/>
      <c r="B203" s="199" t="s">
        <v>163</v>
      </c>
      <c r="C203" s="585"/>
      <c r="D203" s="1767"/>
      <c r="E203" s="1673"/>
      <c r="F203" s="1268"/>
      <c r="G203" s="524"/>
      <c r="H203" s="524"/>
      <c r="I203" s="524"/>
      <c r="J203" s="524"/>
      <c r="K203" s="524"/>
      <c r="L203" s="524"/>
      <c r="M203" s="524"/>
      <c r="N203" s="524"/>
    </row>
    <row r="204" spans="1:21" ht="15.75" hidden="1" customHeight="1">
      <c r="A204" s="594"/>
      <c r="B204" s="199" t="s">
        <v>158</v>
      </c>
      <c r="C204" s="585"/>
      <c r="D204" s="1767"/>
      <c r="E204" s="1673"/>
      <c r="F204" s="1268"/>
      <c r="G204" s="524"/>
      <c r="H204" s="524"/>
      <c r="I204" s="524"/>
      <c r="J204" s="524"/>
      <c r="K204" s="524"/>
      <c r="L204" s="524"/>
      <c r="M204" s="524"/>
      <c r="N204" s="524"/>
    </row>
    <row r="205" spans="1:21" ht="15.75" hidden="1" customHeight="1">
      <c r="A205" s="594"/>
      <c r="B205" s="199" t="s">
        <v>185</v>
      </c>
      <c r="C205" s="585"/>
      <c r="D205" s="1767"/>
      <c r="E205" s="1673"/>
      <c r="F205" s="1268"/>
      <c r="G205" s="524"/>
      <c r="H205" s="524"/>
      <c r="I205" s="524"/>
      <c r="J205" s="524"/>
      <c r="K205" s="524"/>
      <c r="L205" s="524"/>
      <c r="M205" s="524"/>
      <c r="N205" s="524"/>
    </row>
    <row r="206" spans="1:21" ht="15.75" hidden="1" customHeight="1">
      <c r="A206" s="594"/>
      <c r="B206" s="199" t="s">
        <v>186</v>
      </c>
      <c r="C206" s="585"/>
      <c r="D206" s="1767"/>
      <c r="E206" s="1673"/>
      <c r="F206" s="1268"/>
      <c r="G206" s="524"/>
      <c r="H206" s="524"/>
      <c r="I206" s="524"/>
      <c r="J206" s="524"/>
      <c r="K206" s="524"/>
      <c r="L206" s="524"/>
      <c r="M206" s="524"/>
      <c r="N206" s="524"/>
    </row>
    <row r="207" spans="1:21" ht="15.75" hidden="1" customHeight="1">
      <c r="A207" s="594"/>
      <c r="B207" s="199" t="s">
        <v>179</v>
      </c>
      <c r="C207" s="585"/>
      <c r="D207" s="1767"/>
      <c r="E207" s="1673"/>
      <c r="F207" s="1268"/>
      <c r="G207" s="524"/>
      <c r="H207" s="524"/>
      <c r="I207" s="524"/>
      <c r="J207" s="524"/>
      <c r="K207" s="524"/>
      <c r="L207" s="524"/>
      <c r="M207" s="524"/>
      <c r="N207" s="524"/>
    </row>
    <row r="208" spans="1:21" ht="15.75" hidden="1" customHeight="1">
      <c r="A208" s="594"/>
      <c r="B208" s="206" t="s">
        <v>615</v>
      </c>
      <c r="C208" s="585"/>
      <c r="D208" s="1767"/>
      <c r="E208" s="1673"/>
      <c r="F208" s="1268"/>
      <c r="G208" s="524"/>
      <c r="H208" s="524"/>
      <c r="I208" s="524"/>
      <c r="J208" s="524"/>
      <c r="K208" s="524"/>
      <c r="L208" s="524"/>
      <c r="M208" s="524"/>
      <c r="N208" s="524"/>
    </row>
    <row r="209" spans="1:16381">
      <c r="A209" s="594"/>
      <c r="B209" s="617"/>
      <c r="C209" s="585"/>
      <c r="D209" s="1768"/>
      <c r="E209" s="1674"/>
      <c r="F209" s="1269">
        <f>D209+E209</f>
        <v>0</v>
      </c>
      <c r="G209" s="542"/>
      <c r="H209" s="542"/>
      <c r="I209" s="542"/>
      <c r="J209" s="542"/>
      <c r="K209" s="542"/>
      <c r="L209" s="542"/>
      <c r="M209" s="542"/>
      <c r="N209" s="542"/>
      <c r="O209" s="174"/>
      <c r="P209" s="174"/>
      <c r="Q209" s="174"/>
      <c r="R209" s="174"/>
      <c r="S209" s="174"/>
      <c r="T209" s="174"/>
      <c r="U209" s="174"/>
    </row>
    <row r="210" spans="1:16381" s="174" customFormat="1">
      <c r="A210" s="191" t="s">
        <v>187</v>
      </c>
      <c r="B210" s="195" t="s">
        <v>188</v>
      </c>
      <c r="C210" s="193" t="s">
        <v>189</v>
      </c>
      <c r="D210" s="1769">
        <f>SUM(D211:D211)</f>
        <v>3831000</v>
      </c>
      <c r="E210" s="672">
        <f>SUM(E211:E211)</f>
        <v>0</v>
      </c>
      <c r="F210" s="1270">
        <f>SUM(F211:F211)</f>
        <v>3831000</v>
      </c>
      <c r="G210" s="543"/>
      <c r="H210" s="543"/>
      <c r="I210" s="543"/>
      <c r="J210" s="543"/>
      <c r="K210" s="543"/>
      <c r="L210" s="543"/>
      <c r="M210" s="543"/>
      <c r="N210" s="543"/>
      <c r="O210" s="178"/>
      <c r="P210" s="178"/>
      <c r="Q210" s="178"/>
      <c r="R210" s="178"/>
      <c r="S210" s="178"/>
      <c r="T210" s="178"/>
      <c r="U210" s="178"/>
    </row>
    <row r="211" spans="1:16381" s="178" customFormat="1">
      <c r="A211" s="592"/>
      <c r="B211" s="206" t="s">
        <v>190</v>
      </c>
      <c r="C211" s="157" t="s">
        <v>189</v>
      </c>
      <c r="D211" s="1265">
        <v>3831000</v>
      </c>
      <c r="E211" s="1264"/>
      <c r="F211" s="1264">
        <f>E211+D211</f>
        <v>3831000</v>
      </c>
      <c r="G211" s="524"/>
      <c r="H211" s="524"/>
      <c r="I211" s="524"/>
      <c r="J211" s="524"/>
      <c r="K211" s="524"/>
      <c r="L211" s="524"/>
      <c r="M211" s="524"/>
      <c r="N211" s="524"/>
      <c r="O211" s="136"/>
      <c r="P211" s="136"/>
      <c r="Q211" s="136"/>
      <c r="R211" s="136"/>
      <c r="S211" s="136"/>
      <c r="T211" s="136"/>
      <c r="U211" s="136"/>
    </row>
    <row r="212" spans="1:16381">
      <c r="A212" s="594"/>
      <c r="B212" s="618"/>
      <c r="C212" s="585"/>
      <c r="D212" s="1768"/>
      <c r="E212" s="1674"/>
      <c r="F212" s="1269"/>
      <c r="G212" s="550"/>
      <c r="H212" s="550"/>
      <c r="I212" s="550"/>
      <c r="J212" s="550"/>
      <c r="K212" s="550"/>
      <c r="L212" s="550"/>
      <c r="M212" s="550"/>
      <c r="N212" s="550"/>
      <c r="O212" s="209"/>
      <c r="P212" s="209"/>
      <c r="Q212" s="209"/>
      <c r="R212" s="209"/>
      <c r="S212" s="209"/>
      <c r="T212" s="209"/>
      <c r="U212" s="209"/>
    </row>
    <row r="213" spans="1:16381" s="209" customFormat="1">
      <c r="A213" s="207" t="s">
        <v>21</v>
      </c>
      <c r="B213" s="208" t="s">
        <v>191</v>
      </c>
      <c r="C213" s="1621" t="s">
        <v>80</v>
      </c>
      <c r="D213" s="1770">
        <f>SUM(D214,D217:D220,D221,D222,D235:D236,D233)</f>
        <v>11972000</v>
      </c>
      <c r="E213" s="1770">
        <f>SUM(E214,E217:E220,E221,E222,E235:E236,E233)</f>
        <v>0</v>
      </c>
      <c r="F213" s="1770">
        <f>SUM(F214,F217:F220,F221,F222,F235:F236,F233)</f>
        <v>11972000</v>
      </c>
      <c r="G213" s="551"/>
      <c r="H213" s="551"/>
      <c r="I213" s="551"/>
      <c r="J213" s="551"/>
      <c r="K213" s="551"/>
      <c r="L213" s="551"/>
      <c r="M213" s="551"/>
      <c r="N213" s="551"/>
      <c r="O213" s="211"/>
      <c r="P213" s="211"/>
      <c r="Q213" s="211"/>
      <c r="R213" s="211"/>
      <c r="S213" s="211"/>
      <c r="T213" s="211"/>
      <c r="U213" s="211"/>
    </row>
    <row r="214" spans="1:16381" s="211" customFormat="1" ht="15">
      <c r="A214" s="619"/>
      <c r="B214" s="210" t="s">
        <v>140</v>
      </c>
      <c r="C214" s="1622" t="s">
        <v>80</v>
      </c>
      <c r="D214" s="1771">
        <f>SUM(D215:D216)</f>
        <v>2910000</v>
      </c>
      <c r="E214" s="1771">
        <f>SUM(E215:E216)</f>
        <v>0</v>
      </c>
      <c r="F214" s="1771">
        <f>SUM(F215:F216)</f>
        <v>2910000</v>
      </c>
      <c r="G214" s="530"/>
      <c r="H214" s="530"/>
      <c r="I214" s="530"/>
      <c r="J214" s="530"/>
      <c r="K214" s="530"/>
      <c r="L214" s="530"/>
      <c r="M214" s="530"/>
      <c r="N214" s="530"/>
      <c r="O214" s="142"/>
      <c r="P214" s="142"/>
      <c r="Q214" s="142"/>
      <c r="R214" s="142"/>
      <c r="S214" s="142"/>
      <c r="T214" s="142"/>
      <c r="U214" s="142"/>
    </row>
    <row r="215" spans="1:16381" s="142" customFormat="1" ht="15">
      <c r="A215" s="611"/>
      <c r="B215" s="160" t="s">
        <v>192</v>
      </c>
      <c r="C215" s="157" t="s">
        <v>193</v>
      </c>
      <c r="D215" s="1488">
        <v>2910000</v>
      </c>
      <c r="E215" s="1265"/>
      <c r="F215" s="1272">
        <f t="shared" ref="F215:F220" si="7">D215+E215</f>
        <v>2910000</v>
      </c>
      <c r="G215" s="530"/>
      <c r="H215" s="530"/>
      <c r="I215" s="530"/>
      <c r="J215" s="530"/>
      <c r="K215" s="530"/>
      <c r="L215" s="530"/>
      <c r="M215" s="530"/>
      <c r="N215" s="530"/>
    </row>
    <row r="216" spans="1:16381" s="142" customFormat="1" ht="15.75" customHeight="1">
      <c r="A216" s="611"/>
      <c r="B216" s="160" t="s">
        <v>194</v>
      </c>
      <c r="C216" s="157" t="s">
        <v>195</v>
      </c>
      <c r="D216" s="1488">
        <v>0</v>
      </c>
      <c r="E216" s="1265"/>
      <c r="F216" s="1272">
        <f t="shared" si="7"/>
        <v>0</v>
      </c>
      <c r="G216" s="530"/>
      <c r="H216" s="530"/>
      <c r="I216" s="530"/>
      <c r="J216" s="530"/>
      <c r="K216" s="530"/>
      <c r="L216" s="530"/>
      <c r="M216" s="530"/>
      <c r="N216" s="530"/>
    </row>
    <row r="217" spans="1:16381" s="142" customFormat="1" ht="15.75" customHeight="1">
      <c r="A217" s="1497"/>
      <c r="B217" s="1498" t="s">
        <v>445</v>
      </c>
      <c r="C217" s="157" t="s">
        <v>446</v>
      </c>
      <c r="D217" s="1488">
        <v>1151000</v>
      </c>
      <c r="E217" s="1265"/>
      <c r="F217" s="1272">
        <f t="shared" si="7"/>
        <v>1151000</v>
      </c>
      <c r="G217" s="530"/>
      <c r="H217" s="530"/>
      <c r="I217" s="530"/>
      <c r="J217" s="530"/>
      <c r="K217" s="530"/>
      <c r="L217" s="530"/>
      <c r="M217" s="530"/>
      <c r="N217" s="530"/>
    </row>
    <row r="218" spans="1:16381" s="142" customFormat="1" ht="15.75" customHeight="1">
      <c r="A218" s="1497"/>
      <c r="B218" s="1498" t="s">
        <v>202</v>
      </c>
      <c r="C218" s="157" t="s">
        <v>449</v>
      </c>
      <c r="D218" s="1488">
        <v>28000</v>
      </c>
      <c r="E218" s="1265"/>
      <c r="F218" s="1272">
        <f t="shared" si="7"/>
        <v>28000</v>
      </c>
      <c r="G218" s="530"/>
      <c r="H218" s="530"/>
      <c r="I218" s="530"/>
      <c r="J218" s="530"/>
      <c r="K218" s="530"/>
      <c r="L218" s="530"/>
      <c r="M218" s="530"/>
      <c r="N218" s="530"/>
    </row>
    <row r="219" spans="1:16381" s="142" customFormat="1" ht="15.75" customHeight="1">
      <c r="A219" s="1497"/>
      <c r="B219" s="1498" t="s">
        <v>205</v>
      </c>
      <c r="C219" s="157" t="s">
        <v>447</v>
      </c>
      <c r="D219" s="1488">
        <v>203000</v>
      </c>
      <c r="E219" s="1265"/>
      <c r="F219" s="1272">
        <f t="shared" si="7"/>
        <v>203000</v>
      </c>
      <c r="G219" s="530"/>
      <c r="H219" s="530"/>
      <c r="I219" s="530"/>
      <c r="J219" s="530"/>
      <c r="K219" s="530"/>
      <c r="L219" s="530"/>
      <c r="M219" s="530"/>
      <c r="N219" s="530"/>
    </row>
    <row r="220" spans="1:16381" s="142" customFormat="1" ht="15.75" customHeight="1">
      <c r="A220" s="1497"/>
      <c r="B220" s="1498" t="s">
        <v>208</v>
      </c>
      <c r="C220" s="157" t="s">
        <v>448</v>
      </c>
      <c r="D220" s="1488">
        <v>30000</v>
      </c>
      <c r="E220" s="1265"/>
      <c r="F220" s="1272">
        <f t="shared" si="7"/>
        <v>30000</v>
      </c>
      <c r="G220" s="1506"/>
      <c r="H220" s="1508"/>
      <c r="I220" s="1509"/>
      <c r="J220" s="1510"/>
      <c r="K220" s="1510"/>
      <c r="L220" s="1510"/>
      <c r="M220" s="1506"/>
      <c r="N220" s="1507"/>
      <c r="O220" s="1507"/>
      <c r="P220" s="1506"/>
      <c r="Q220" s="1506"/>
      <c r="R220" s="1506"/>
      <c r="S220" s="1508"/>
      <c r="T220" s="1509"/>
      <c r="U220" s="1510"/>
    </row>
    <row r="221" spans="1:16381" s="142" customFormat="1" ht="15.75" hidden="1" customHeight="1">
      <c r="A221" s="1497"/>
      <c r="B221" s="1498" t="s">
        <v>202</v>
      </c>
      <c r="C221" s="157" t="s">
        <v>449</v>
      </c>
      <c r="D221" s="1488"/>
      <c r="E221" s="1265"/>
      <c r="F221" s="1488">
        <f t="shared" ref="F221:F237" si="8">+D221+E221</f>
        <v>0</v>
      </c>
      <c r="G221" s="1506"/>
      <c r="H221" s="1508"/>
      <c r="I221" s="1509"/>
      <c r="J221" s="1510"/>
      <c r="K221" s="1510"/>
      <c r="L221" s="1510"/>
      <c r="M221" s="1506"/>
      <c r="N221" s="1507"/>
      <c r="O221" s="1507"/>
      <c r="P221" s="1506"/>
      <c r="Q221" s="1506"/>
      <c r="R221" s="1506"/>
      <c r="S221" s="1508"/>
      <c r="T221" s="1509"/>
      <c r="U221" s="1510"/>
    </row>
    <row r="222" spans="1:16381" s="142" customFormat="1" ht="15.75" customHeight="1">
      <c r="A222" s="619"/>
      <c r="B222" s="210" t="s">
        <v>211</v>
      </c>
      <c r="C222" s="1622" t="s">
        <v>80</v>
      </c>
      <c r="D222" s="1772">
        <f>SUM(D223,D229)</f>
        <v>447000</v>
      </c>
      <c r="E222" s="1772">
        <f>SUM(E223,E229)</f>
        <v>0</v>
      </c>
      <c r="F222" s="1772">
        <f>SUM(F223,F229)</f>
        <v>447000</v>
      </c>
      <c r="G222" s="534"/>
      <c r="H222" s="1889"/>
      <c r="I222" s="1889"/>
      <c r="J222" s="1889"/>
      <c r="K222" s="1889"/>
      <c r="L222" s="1889"/>
      <c r="M222" s="1889"/>
      <c r="N222" s="1889"/>
      <c r="O222" s="147"/>
      <c r="P222" s="147"/>
      <c r="Q222" s="147"/>
      <c r="R222" s="147"/>
      <c r="S222" s="147"/>
      <c r="T222" s="147"/>
      <c r="U222" s="147"/>
      <c r="V222" s="1271"/>
      <c r="W222" s="1271"/>
      <c r="X222" s="1271"/>
      <c r="Y222" s="619"/>
      <c r="Z222" s="210"/>
      <c r="AA222" s="1483"/>
      <c r="AB222" s="1482"/>
      <c r="AC222" s="1152"/>
      <c r="AD222" s="1153"/>
      <c r="AE222" s="1271"/>
      <c r="AF222" s="1271"/>
      <c r="AG222" s="1271"/>
      <c r="AH222" s="619"/>
      <c r="AI222" s="210"/>
      <c r="AJ222" s="1483"/>
      <c r="AK222" s="1482"/>
      <c r="AL222" s="1152"/>
      <c r="AM222" s="1153"/>
      <c r="AN222" s="1271"/>
      <c r="AO222" s="1271"/>
      <c r="AP222" s="1271"/>
      <c r="AQ222" s="619"/>
      <c r="AR222" s="210"/>
      <c r="AS222" s="1483"/>
      <c r="AT222" s="1482"/>
      <c r="AU222" s="1152"/>
      <c r="AV222" s="1153"/>
      <c r="AW222" s="1271"/>
      <c r="AX222" s="1271"/>
      <c r="AY222" s="1271"/>
      <c r="AZ222" s="619"/>
      <c r="BA222" s="210"/>
      <c r="BB222" s="1483"/>
      <c r="BC222" s="1482"/>
      <c r="BD222" s="1152"/>
      <c r="BE222" s="1153"/>
      <c r="BF222" s="1271"/>
      <c r="BG222" s="1271"/>
      <c r="BH222" s="1271"/>
      <c r="BI222" s="619"/>
      <c r="BJ222" s="210"/>
      <c r="BK222" s="1483"/>
      <c r="BL222" s="1482"/>
      <c r="BM222" s="1152"/>
      <c r="BN222" s="1153"/>
      <c r="BO222" s="1271"/>
      <c r="BP222" s="1271"/>
      <c r="BQ222" s="1271"/>
      <c r="BR222" s="619"/>
      <c r="BS222" s="210"/>
      <c r="BT222" s="1483"/>
      <c r="BU222" s="1482"/>
      <c r="BV222" s="1152"/>
      <c r="BW222" s="1153"/>
      <c r="BX222" s="1271"/>
      <c r="BY222" s="1271"/>
      <c r="BZ222" s="1271"/>
      <c r="CA222" s="619"/>
      <c r="CB222" s="210"/>
      <c r="CC222" s="1483"/>
      <c r="CD222" s="1482"/>
      <c r="CE222" s="1152"/>
      <c r="CF222" s="1153"/>
      <c r="CG222" s="1271"/>
      <c r="CH222" s="1271"/>
      <c r="CI222" s="1271"/>
      <c r="CJ222" s="619"/>
      <c r="CK222" s="210"/>
      <c r="CL222" s="1483"/>
      <c r="CM222" s="1482"/>
      <c r="CN222" s="1152"/>
      <c r="CO222" s="1153"/>
      <c r="CP222" s="1271"/>
      <c r="CQ222" s="1271"/>
      <c r="CR222" s="1271"/>
      <c r="CS222" s="619"/>
      <c r="CT222" s="210"/>
      <c r="CU222" s="1483"/>
      <c r="CV222" s="1482"/>
      <c r="CW222" s="1152"/>
      <c r="CX222" s="1153"/>
      <c r="CY222" s="1271"/>
      <c r="CZ222" s="1271"/>
      <c r="DA222" s="1271"/>
      <c r="DB222" s="619"/>
      <c r="DC222" s="210"/>
      <c r="DD222" s="1483"/>
      <c r="DE222" s="1482"/>
      <c r="DF222" s="1152"/>
      <c r="DG222" s="1153"/>
      <c r="DH222" s="1271"/>
      <c r="DI222" s="1271"/>
      <c r="DJ222" s="1271"/>
      <c r="DK222" s="619"/>
      <c r="DL222" s="210"/>
      <c r="DM222" s="1483"/>
      <c r="DN222" s="1482"/>
      <c r="DO222" s="1152"/>
      <c r="DP222" s="1153"/>
      <c r="DQ222" s="1271"/>
      <c r="DR222" s="1271"/>
      <c r="DS222" s="1271"/>
      <c r="DT222" s="619"/>
      <c r="DU222" s="210"/>
      <c r="DV222" s="1483"/>
      <c r="DW222" s="1482"/>
      <c r="DX222" s="1152"/>
      <c r="DY222" s="1153"/>
      <c r="DZ222" s="1271"/>
      <c r="EA222" s="1271"/>
      <c r="EB222" s="1271"/>
      <c r="EC222" s="619"/>
      <c r="ED222" s="210"/>
      <c r="EE222" s="1483"/>
      <c r="EF222" s="1482"/>
      <c r="EG222" s="1152"/>
      <c r="EH222" s="1153"/>
      <c r="EI222" s="1271"/>
      <c r="EJ222" s="1271"/>
      <c r="EK222" s="1271"/>
      <c r="EL222" s="619"/>
      <c r="EM222" s="210"/>
      <c r="EN222" s="1483"/>
      <c r="EO222" s="1482"/>
      <c r="EP222" s="1152"/>
      <c r="EQ222" s="1153"/>
      <c r="ER222" s="1271"/>
      <c r="ES222" s="1271"/>
      <c r="ET222" s="1271"/>
      <c r="EU222" s="619"/>
      <c r="EV222" s="210"/>
      <c r="EW222" s="1483"/>
      <c r="EX222" s="1482"/>
      <c r="EY222" s="1152"/>
      <c r="EZ222" s="1153"/>
      <c r="FA222" s="1271"/>
      <c r="FB222" s="1271"/>
      <c r="FC222" s="1271"/>
      <c r="FD222" s="619"/>
      <c r="FE222" s="210"/>
      <c r="FF222" s="1483"/>
      <c r="FG222" s="1482"/>
      <c r="FH222" s="1152"/>
      <c r="FI222" s="1153"/>
      <c r="FJ222" s="1271"/>
      <c r="FK222" s="1271"/>
      <c r="FL222" s="1271"/>
      <c r="FM222" s="619"/>
      <c r="FN222" s="210"/>
      <c r="FO222" s="1483"/>
      <c r="FP222" s="1482"/>
      <c r="FQ222" s="1152"/>
      <c r="FR222" s="1153"/>
      <c r="FS222" s="1271"/>
      <c r="FT222" s="1271"/>
      <c r="FU222" s="1271"/>
      <c r="FV222" s="619"/>
      <c r="FW222" s="210"/>
      <c r="FX222" s="1483"/>
      <c r="FY222" s="1482"/>
      <c r="FZ222" s="1152"/>
      <c r="GA222" s="1153"/>
      <c r="GB222" s="1271"/>
      <c r="GC222" s="1271"/>
      <c r="GD222" s="1271"/>
      <c r="GE222" s="619"/>
      <c r="GF222" s="210"/>
      <c r="GG222" s="1483"/>
      <c r="GH222" s="1482"/>
      <c r="GI222" s="1152"/>
      <c r="GJ222" s="1153"/>
      <c r="GK222" s="1271"/>
      <c r="GL222" s="1271"/>
      <c r="GM222" s="1271"/>
      <c r="GN222" s="619"/>
      <c r="GO222" s="210"/>
      <c r="GP222" s="1483"/>
      <c r="GQ222" s="1482"/>
      <c r="GR222" s="1152"/>
      <c r="GS222" s="1153"/>
      <c r="GT222" s="1271"/>
      <c r="GU222" s="1271"/>
      <c r="GV222" s="1271"/>
      <c r="GW222" s="619"/>
      <c r="GX222" s="210"/>
      <c r="GY222" s="1483"/>
      <c r="GZ222" s="1482"/>
      <c r="HA222" s="1152"/>
      <c r="HB222" s="1153"/>
      <c r="HC222" s="1271"/>
      <c r="HD222" s="1271"/>
      <c r="HE222" s="1271"/>
      <c r="HF222" s="619"/>
      <c r="HG222" s="210"/>
      <c r="HH222" s="1483"/>
      <c r="HI222" s="1482"/>
      <c r="HJ222" s="1152"/>
      <c r="HK222" s="1153"/>
      <c r="HL222" s="1271"/>
      <c r="HM222" s="1271"/>
      <c r="HN222" s="1271"/>
      <c r="HO222" s="619"/>
      <c r="HP222" s="210"/>
      <c r="HQ222" s="1483"/>
      <c r="HR222" s="1482"/>
      <c r="HS222" s="1152"/>
      <c r="HT222" s="1153"/>
      <c r="HU222" s="1271"/>
      <c r="HV222" s="1271"/>
      <c r="HW222" s="1271"/>
      <c r="HX222" s="619"/>
      <c r="HY222" s="210"/>
      <c r="HZ222" s="1483"/>
      <c r="IA222" s="1482"/>
      <c r="IB222" s="1152"/>
      <c r="IC222" s="1153"/>
      <c r="ID222" s="1271"/>
      <c r="IE222" s="1271"/>
      <c r="IF222" s="1271"/>
      <c r="IG222" s="619"/>
      <c r="IH222" s="210"/>
      <c r="II222" s="1483"/>
      <c r="IJ222" s="1482"/>
      <c r="IK222" s="1152"/>
      <c r="IL222" s="1153"/>
      <c r="IM222" s="1271"/>
      <c r="IN222" s="1271"/>
      <c r="IO222" s="1271"/>
      <c r="IP222" s="619"/>
      <c r="IQ222" s="210"/>
      <c r="IR222" s="1483"/>
      <c r="IS222" s="1482"/>
      <c r="IT222" s="1152"/>
      <c r="IU222" s="1153"/>
      <c r="IV222" s="1271"/>
      <c r="IW222" s="1271"/>
      <c r="IX222" s="1271"/>
      <c r="IY222" s="619"/>
      <c r="IZ222" s="210"/>
      <c r="JA222" s="1483"/>
      <c r="JB222" s="1482"/>
      <c r="JC222" s="1152"/>
      <c r="JD222" s="1153"/>
      <c r="JE222" s="1271"/>
      <c r="JF222" s="1271"/>
      <c r="JG222" s="1271"/>
      <c r="JH222" s="619"/>
      <c r="JI222" s="210"/>
      <c r="JJ222" s="1483"/>
      <c r="JK222" s="1482"/>
      <c r="JL222" s="1152"/>
      <c r="JM222" s="1153"/>
      <c r="JN222" s="1271"/>
      <c r="JO222" s="1271"/>
      <c r="JP222" s="1271"/>
      <c r="JQ222" s="619"/>
      <c r="JR222" s="210"/>
      <c r="JS222" s="1483"/>
      <c r="JT222" s="1482"/>
      <c r="JU222" s="1152"/>
      <c r="JV222" s="1153"/>
      <c r="JW222" s="1271"/>
      <c r="JX222" s="1271"/>
      <c r="JY222" s="1271"/>
      <c r="JZ222" s="619"/>
      <c r="KA222" s="210"/>
      <c r="KB222" s="1483"/>
      <c r="KC222" s="1482"/>
      <c r="KD222" s="1152"/>
      <c r="KE222" s="1153"/>
      <c r="KF222" s="1271"/>
      <c r="KG222" s="1271"/>
      <c r="KH222" s="1271"/>
      <c r="KI222" s="619"/>
      <c r="KJ222" s="210"/>
      <c r="KK222" s="1483"/>
      <c r="KL222" s="1482"/>
      <c r="KM222" s="1152"/>
      <c r="KN222" s="1153"/>
      <c r="KO222" s="1271"/>
      <c r="KP222" s="1271"/>
      <c r="KQ222" s="1271"/>
      <c r="KR222" s="619"/>
      <c r="KS222" s="210"/>
      <c r="KT222" s="1483"/>
      <c r="KU222" s="1482"/>
      <c r="KV222" s="1152"/>
      <c r="KW222" s="1153"/>
      <c r="KX222" s="1271"/>
      <c r="KY222" s="1271"/>
      <c r="KZ222" s="1271"/>
      <c r="LA222" s="619"/>
      <c r="LB222" s="210"/>
      <c r="LC222" s="1483"/>
      <c r="LD222" s="1482"/>
      <c r="LE222" s="1152"/>
      <c r="LF222" s="1153"/>
      <c r="LG222" s="1271"/>
      <c r="LH222" s="1271"/>
      <c r="LI222" s="1271"/>
      <c r="LJ222" s="619"/>
      <c r="LK222" s="210"/>
      <c r="LL222" s="1483"/>
      <c r="LM222" s="1482"/>
      <c r="LN222" s="1152"/>
      <c r="LO222" s="1153"/>
      <c r="LP222" s="1271"/>
      <c r="LQ222" s="1271"/>
      <c r="LR222" s="1271"/>
      <c r="LS222" s="619"/>
      <c r="LT222" s="210"/>
      <c r="LU222" s="1483"/>
      <c r="LV222" s="1482"/>
      <c r="LW222" s="1152"/>
      <c r="LX222" s="1153"/>
      <c r="LY222" s="1271"/>
      <c r="LZ222" s="1271"/>
      <c r="MA222" s="1271"/>
      <c r="MB222" s="619"/>
      <c r="MC222" s="210"/>
      <c r="MD222" s="1483"/>
      <c r="ME222" s="1482"/>
      <c r="MF222" s="1152"/>
      <c r="MG222" s="1153"/>
      <c r="MH222" s="1271"/>
      <c r="MI222" s="1271"/>
      <c r="MJ222" s="1271"/>
      <c r="MK222" s="619"/>
      <c r="ML222" s="210"/>
      <c r="MM222" s="1483"/>
      <c r="MN222" s="1482"/>
      <c r="MO222" s="1152"/>
      <c r="MP222" s="1153"/>
      <c r="MQ222" s="1271"/>
      <c r="MR222" s="1271"/>
      <c r="MS222" s="1271"/>
      <c r="MT222" s="619"/>
      <c r="MU222" s="210"/>
      <c r="MV222" s="1483"/>
      <c r="MW222" s="1482"/>
      <c r="MX222" s="1152"/>
      <c r="MY222" s="1153"/>
      <c r="MZ222" s="1271"/>
      <c r="NA222" s="1271"/>
      <c r="NB222" s="1271"/>
      <c r="NC222" s="619"/>
      <c r="ND222" s="210"/>
      <c r="NE222" s="1483"/>
      <c r="NF222" s="1482"/>
      <c r="NG222" s="1152"/>
      <c r="NH222" s="1153"/>
      <c r="NI222" s="1271"/>
      <c r="NJ222" s="1271"/>
      <c r="NK222" s="1271"/>
      <c r="NL222" s="619"/>
      <c r="NM222" s="210"/>
      <c r="NN222" s="1483"/>
      <c r="NO222" s="1482"/>
      <c r="NP222" s="1152"/>
      <c r="NQ222" s="1153"/>
      <c r="NR222" s="1271"/>
      <c r="NS222" s="1271"/>
      <c r="NT222" s="1271"/>
      <c r="NU222" s="619"/>
      <c r="NV222" s="210"/>
      <c r="NW222" s="1483"/>
      <c r="NX222" s="1482"/>
      <c r="NY222" s="1152"/>
      <c r="NZ222" s="1153"/>
      <c r="OA222" s="1271"/>
      <c r="OB222" s="1271"/>
      <c r="OC222" s="1271"/>
      <c r="OD222" s="619"/>
      <c r="OE222" s="210"/>
      <c r="OF222" s="1483"/>
      <c r="OG222" s="1482"/>
      <c r="OH222" s="1152"/>
      <c r="OI222" s="1153"/>
      <c r="OJ222" s="1271"/>
      <c r="OK222" s="1271"/>
      <c r="OL222" s="1271"/>
      <c r="OM222" s="619"/>
      <c r="ON222" s="210"/>
      <c r="OO222" s="1483"/>
      <c r="OP222" s="1482"/>
      <c r="OQ222" s="1152"/>
      <c r="OR222" s="1153"/>
      <c r="OS222" s="1271"/>
      <c r="OT222" s="1271"/>
      <c r="OU222" s="1271"/>
      <c r="OV222" s="619"/>
      <c r="OW222" s="210"/>
      <c r="OX222" s="1483"/>
      <c r="OY222" s="1482"/>
      <c r="OZ222" s="1152"/>
      <c r="PA222" s="1153"/>
      <c r="PB222" s="1271"/>
      <c r="PC222" s="1271"/>
      <c r="PD222" s="1271"/>
      <c r="PE222" s="619"/>
      <c r="PF222" s="210"/>
      <c r="PG222" s="1483"/>
      <c r="PH222" s="1482"/>
      <c r="PI222" s="1152"/>
      <c r="PJ222" s="1153"/>
      <c r="PK222" s="1271"/>
      <c r="PL222" s="1271"/>
      <c r="PM222" s="1271"/>
      <c r="PN222" s="619"/>
      <c r="PO222" s="210"/>
      <c r="PP222" s="1483"/>
      <c r="PQ222" s="1482"/>
      <c r="PR222" s="1152"/>
      <c r="PS222" s="1153"/>
      <c r="PT222" s="1271"/>
      <c r="PU222" s="1271"/>
      <c r="PV222" s="1271"/>
      <c r="PW222" s="619"/>
      <c r="PX222" s="210"/>
      <c r="PY222" s="1483"/>
      <c r="PZ222" s="1482"/>
      <c r="QA222" s="1152"/>
      <c r="QB222" s="1153"/>
      <c r="QC222" s="1271"/>
      <c r="QD222" s="1271"/>
      <c r="QE222" s="1271"/>
      <c r="QF222" s="619"/>
      <c r="QG222" s="210"/>
      <c r="QH222" s="1483"/>
      <c r="QI222" s="1482"/>
      <c r="QJ222" s="1152"/>
      <c r="QK222" s="1153"/>
      <c r="QL222" s="1271"/>
      <c r="QM222" s="1271"/>
      <c r="QN222" s="1271"/>
      <c r="QO222" s="619"/>
      <c r="QP222" s="210"/>
      <c r="QQ222" s="1483"/>
      <c r="QR222" s="1482"/>
      <c r="QS222" s="1152"/>
      <c r="QT222" s="1153"/>
      <c r="QU222" s="1271"/>
      <c r="QV222" s="1271"/>
      <c r="QW222" s="1271"/>
      <c r="QX222" s="619"/>
      <c r="QY222" s="210"/>
      <c r="QZ222" s="1483"/>
      <c r="RA222" s="1482"/>
      <c r="RB222" s="1152"/>
      <c r="RC222" s="1153"/>
      <c r="RD222" s="1271"/>
      <c r="RE222" s="1271"/>
      <c r="RF222" s="1271"/>
      <c r="RG222" s="619"/>
      <c r="RH222" s="210"/>
      <c r="RI222" s="1483"/>
      <c r="RJ222" s="1482"/>
      <c r="RK222" s="1152"/>
      <c r="RL222" s="1153"/>
      <c r="RM222" s="1271"/>
      <c r="RN222" s="1271"/>
      <c r="RO222" s="1271"/>
      <c r="RP222" s="619"/>
      <c r="RQ222" s="210"/>
      <c r="RR222" s="1483"/>
      <c r="RS222" s="1482"/>
      <c r="RT222" s="1152"/>
      <c r="RU222" s="1153"/>
      <c r="RV222" s="1271"/>
      <c r="RW222" s="1271"/>
      <c r="RX222" s="1271"/>
      <c r="RY222" s="619"/>
      <c r="RZ222" s="210"/>
      <c r="SA222" s="1483"/>
      <c r="SB222" s="1482"/>
      <c r="SC222" s="1152"/>
      <c r="SD222" s="1153"/>
      <c r="SE222" s="1271"/>
      <c r="SF222" s="1271"/>
      <c r="SG222" s="1271"/>
      <c r="SH222" s="619"/>
      <c r="SI222" s="210"/>
      <c r="SJ222" s="1483"/>
      <c r="SK222" s="1482"/>
      <c r="SL222" s="1152"/>
      <c r="SM222" s="1153"/>
      <c r="SN222" s="1271"/>
      <c r="SO222" s="1271"/>
      <c r="SP222" s="1271"/>
      <c r="SQ222" s="619"/>
      <c r="SR222" s="210"/>
      <c r="SS222" s="1483"/>
      <c r="ST222" s="1482"/>
      <c r="SU222" s="1152"/>
      <c r="SV222" s="1153"/>
      <c r="SW222" s="1271"/>
      <c r="SX222" s="1271"/>
      <c r="SY222" s="1271"/>
      <c r="SZ222" s="619"/>
      <c r="TA222" s="210"/>
      <c r="TB222" s="1483"/>
      <c r="TC222" s="1482"/>
      <c r="TD222" s="1152"/>
      <c r="TE222" s="1153"/>
      <c r="TF222" s="1271"/>
      <c r="TG222" s="1271"/>
      <c r="TH222" s="1271"/>
      <c r="TI222" s="619"/>
      <c r="TJ222" s="210"/>
      <c r="TK222" s="1483"/>
      <c r="TL222" s="1482"/>
      <c r="TM222" s="1152"/>
      <c r="TN222" s="1153"/>
      <c r="TO222" s="1271"/>
      <c r="TP222" s="1271"/>
      <c r="TQ222" s="1271"/>
      <c r="TR222" s="619"/>
      <c r="TS222" s="210"/>
      <c r="TT222" s="1483"/>
      <c r="TU222" s="1482"/>
      <c r="TV222" s="1152"/>
      <c r="TW222" s="1153"/>
      <c r="TX222" s="1271"/>
      <c r="TY222" s="1271"/>
      <c r="TZ222" s="1271"/>
      <c r="UA222" s="619"/>
      <c r="UB222" s="210"/>
      <c r="UC222" s="1483"/>
      <c r="UD222" s="1482"/>
      <c r="UE222" s="1152"/>
      <c r="UF222" s="1153"/>
      <c r="UG222" s="1271"/>
      <c r="UH222" s="1271"/>
      <c r="UI222" s="1271"/>
      <c r="UJ222" s="619"/>
      <c r="UK222" s="210"/>
      <c r="UL222" s="1483"/>
      <c r="UM222" s="1482"/>
      <c r="UN222" s="1152"/>
      <c r="UO222" s="1153"/>
      <c r="UP222" s="1271"/>
      <c r="UQ222" s="1271"/>
      <c r="UR222" s="1271"/>
      <c r="US222" s="619"/>
      <c r="UT222" s="210"/>
      <c r="UU222" s="1483"/>
      <c r="UV222" s="1482"/>
      <c r="UW222" s="1152"/>
      <c r="UX222" s="1153"/>
      <c r="UY222" s="1271"/>
      <c r="UZ222" s="1271"/>
      <c r="VA222" s="1271"/>
      <c r="VB222" s="619"/>
      <c r="VC222" s="210"/>
      <c r="VD222" s="1483"/>
      <c r="VE222" s="1482"/>
      <c r="VF222" s="1152"/>
      <c r="VG222" s="1153"/>
      <c r="VH222" s="1271"/>
      <c r="VI222" s="1271"/>
      <c r="VJ222" s="1271"/>
      <c r="VK222" s="619"/>
      <c r="VL222" s="210"/>
      <c r="VM222" s="1483"/>
      <c r="VN222" s="1482"/>
      <c r="VO222" s="1152"/>
      <c r="VP222" s="1153"/>
      <c r="VQ222" s="1271"/>
      <c r="VR222" s="1271"/>
      <c r="VS222" s="1271"/>
      <c r="VT222" s="619"/>
      <c r="VU222" s="210"/>
      <c r="VV222" s="1483"/>
      <c r="VW222" s="1482"/>
      <c r="VX222" s="1152"/>
      <c r="VY222" s="1153"/>
      <c r="VZ222" s="1271"/>
      <c r="WA222" s="1271"/>
      <c r="WB222" s="1271"/>
      <c r="WC222" s="619"/>
      <c r="WD222" s="210"/>
      <c r="WE222" s="1483"/>
      <c r="WF222" s="1482"/>
      <c r="WG222" s="1152"/>
      <c r="WH222" s="1153"/>
      <c r="WI222" s="1271"/>
      <c r="WJ222" s="1271"/>
      <c r="WK222" s="1271"/>
      <c r="WL222" s="619"/>
      <c r="WM222" s="210"/>
      <c r="WN222" s="1483"/>
      <c r="WO222" s="1482"/>
      <c r="WP222" s="1152"/>
      <c r="WQ222" s="1153"/>
      <c r="WR222" s="1271"/>
      <c r="WS222" s="1271"/>
      <c r="WT222" s="1271"/>
      <c r="WU222" s="619"/>
      <c r="WV222" s="210"/>
      <c r="WW222" s="1483"/>
      <c r="WX222" s="1482"/>
      <c r="WY222" s="1152"/>
      <c r="WZ222" s="1153"/>
      <c r="XA222" s="1271"/>
      <c r="XB222" s="1271"/>
      <c r="XC222" s="1271"/>
      <c r="XD222" s="619"/>
      <c r="XE222" s="210"/>
      <c r="XF222" s="1483"/>
      <c r="XG222" s="1482"/>
      <c r="XH222" s="1152"/>
      <c r="XI222" s="1153"/>
      <c r="XJ222" s="1271"/>
      <c r="XK222" s="1271"/>
      <c r="XL222" s="1271"/>
      <c r="XM222" s="619"/>
      <c r="XN222" s="210"/>
      <c r="XO222" s="1483"/>
      <c r="XP222" s="1482"/>
      <c r="XQ222" s="1152"/>
      <c r="XR222" s="1153"/>
      <c r="XS222" s="1271"/>
      <c r="XT222" s="1271"/>
      <c r="XU222" s="1271"/>
      <c r="XV222" s="619"/>
      <c r="XW222" s="210"/>
      <c r="XX222" s="1483"/>
      <c r="XY222" s="1482"/>
      <c r="XZ222" s="1152"/>
      <c r="YA222" s="1153"/>
      <c r="YB222" s="1271"/>
      <c r="YC222" s="1271"/>
      <c r="YD222" s="1271"/>
      <c r="YE222" s="619"/>
      <c r="YF222" s="210"/>
      <c r="YG222" s="1483"/>
      <c r="YH222" s="1482"/>
      <c r="YI222" s="1152"/>
      <c r="YJ222" s="1153"/>
      <c r="YK222" s="1271"/>
      <c r="YL222" s="1271"/>
      <c r="YM222" s="1271"/>
      <c r="YN222" s="619"/>
      <c r="YO222" s="210"/>
      <c r="YP222" s="1483"/>
      <c r="YQ222" s="1482"/>
      <c r="YR222" s="1152"/>
      <c r="YS222" s="1153"/>
      <c r="YT222" s="1271"/>
      <c r="YU222" s="1271"/>
      <c r="YV222" s="1271"/>
      <c r="YW222" s="619"/>
      <c r="YX222" s="210"/>
      <c r="YY222" s="1483"/>
      <c r="YZ222" s="1482"/>
      <c r="ZA222" s="1152"/>
      <c r="ZB222" s="1153"/>
      <c r="ZC222" s="1271"/>
      <c r="ZD222" s="1271"/>
      <c r="ZE222" s="1271"/>
      <c r="ZF222" s="619"/>
      <c r="ZG222" s="210"/>
      <c r="ZH222" s="1483"/>
      <c r="ZI222" s="1482"/>
      <c r="ZJ222" s="1152"/>
      <c r="ZK222" s="1153"/>
      <c r="ZL222" s="1271"/>
      <c r="ZM222" s="1271"/>
      <c r="ZN222" s="1271"/>
      <c r="ZO222" s="619"/>
      <c r="ZP222" s="210"/>
      <c r="ZQ222" s="1483"/>
      <c r="ZR222" s="1482"/>
      <c r="ZS222" s="1152"/>
      <c r="ZT222" s="1153"/>
      <c r="ZU222" s="1271"/>
      <c r="ZV222" s="1271"/>
      <c r="ZW222" s="1271"/>
      <c r="ZX222" s="619"/>
      <c r="ZY222" s="210"/>
      <c r="ZZ222" s="1483"/>
      <c r="AAA222" s="1482"/>
      <c r="AAB222" s="1152"/>
      <c r="AAC222" s="1153"/>
      <c r="AAD222" s="1271"/>
      <c r="AAE222" s="1271"/>
      <c r="AAF222" s="1271"/>
      <c r="AAG222" s="619"/>
      <c r="AAH222" s="210"/>
      <c r="AAI222" s="1483"/>
      <c r="AAJ222" s="1482"/>
      <c r="AAK222" s="1152"/>
      <c r="AAL222" s="1153"/>
      <c r="AAM222" s="1271"/>
      <c r="AAN222" s="1271"/>
      <c r="AAO222" s="1271"/>
      <c r="AAP222" s="619"/>
      <c r="AAQ222" s="210"/>
      <c r="AAR222" s="1483"/>
      <c r="AAS222" s="1482"/>
      <c r="AAT222" s="1152"/>
      <c r="AAU222" s="1153"/>
      <c r="AAV222" s="1271"/>
      <c r="AAW222" s="1271"/>
      <c r="AAX222" s="1271"/>
      <c r="AAY222" s="619"/>
      <c r="AAZ222" s="210"/>
      <c r="ABA222" s="1483"/>
      <c r="ABB222" s="1482"/>
      <c r="ABC222" s="1152"/>
      <c r="ABD222" s="1153"/>
      <c r="ABE222" s="1271"/>
      <c r="ABF222" s="1271"/>
      <c r="ABG222" s="1271"/>
      <c r="ABH222" s="619"/>
      <c r="ABI222" s="210"/>
      <c r="ABJ222" s="1483"/>
      <c r="ABK222" s="1482"/>
      <c r="ABL222" s="1152"/>
      <c r="ABM222" s="1153"/>
      <c r="ABN222" s="1271"/>
      <c r="ABO222" s="1271"/>
      <c r="ABP222" s="1271"/>
      <c r="ABQ222" s="619"/>
      <c r="ABR222" s="210"/>
      <c r="ABS222" s="1483"/>
      <c r="ABT222" s="1482"/>
      <c r="ABU222" s="1152"/>
      <c r="ABV222" s="1153"/>
      <c r="ABW222" s="1271"/>
      <c r="ABX222" s="1271"/>
      <c r="ABY222" s="1271"/>
      <c r="ABZ222" s="619"/>
      <c r="ACA222" s="210"/>
      <c r="ACB222" s="1483"/>
      <c r="ACC222" s="1482"/>
      <c r="ACD222" s="1152"/>
      <c r="ACE222" s="1153"/>
      <c r="ACF222" s="1271"/>
      <c r="ACG222" s="1271"/>
      <c r="ACH222" s="1271"/>
      <c r="ACI222" s="619"/>
      <c r="ACJ222" s="210"/>
      <c r="ACK222" s="1483"/>
      <c r="ACL222" s="1482"/>
      <c r="ACM222" s="1152"/>
      <c r="ACN222" s="1153"/>
      <c r="ACO222" s="1271"/>
      <c r="ACP222" s="1271"/>
      <c r="ACQ222" s="1271"/>
      <c r="ACR222" s="619"/>
      <c r="ACS222" s="210"/>
      <c r="ACT222" s="1483"/>
      <c r="ACU222" s="1482"/>
      <c r="ACV222" s="1152"/>
      <c r="ACW222" s="1153"/>
      <c r="ACX222" s="1271"/>
      <c r="ACY222" s="1271"/>
      <c r="ACZ222" s="1271"/>
      <c r="ADA222" s="619"/>
      <c r="ADB222" s="210"/>
      <c r="ADC222" s="1483"/>
      <c r="ADD222" s="1482"/>
      <c r="ADE222" s="1152"/>
      <c r="ADF222" s="1153"/>
      <c r="ADG222" s="1271"/>
      <c r="ADH222" s="1271"/>
      <c r="ADI222" s="1271"/>
      <c r="ADJ222" s="619"/>
      <c r="ADK222" s="210"/>
      <c r="ADL222" s="1483"/>
      <c r="ADM222" s="1482"/>
      <c r="ADN222" s="1152"/>
      <c r="ADO222" s="1153"/>
      <c r="ADP222" s="1271"/>
      <c r="ADQ222" s="1271"/>
      <c r="ADR222" s="1271"/>
      <c r="ADS222" s="619"/>
      <c r="ADT222" s="210"/>
      <c r="ADU222" s="1483"/>
      <c r="ADV222" s="1482"/>
      <c r="ADW222" s="1152"/>
      <c r="ADX222" s="1153"/>
      <c r="ADY222" s="1271"/>
      <c r="ADZ222" s="1271"/>
      <c r="AEA222" s="1271"/>
      <c r="AEB222" s="619"/>
      <c r="AEC222" s="210"/>
      <c r="AED222" s="1483"/>
      <c r="AEE222" s="1482"/>
      <c r="AEF222" s="1152"/>
      <c r="AEG222" s="1153"/>
      <c r="AEH222" s="1271"/>
      <c r="AEI222" s="1271"/>
      <c r="AEJ222" s="1271"/>
      <c r="AEK222" s="619"/>
      <c r="AEL222" s="210"/>
      <c r="AEM222" s="1483"/>
      <c r="AEN222" s="1482"/>
      <c r="AEO222" s="1152"/>
      <c r="AEP222" s="1153"/>
      <c r="AEQ222" s="1271"/>
      <c r="AER222" s="1271"/>
      <c r="AES222" s="1271"/>
      <c r="AET222" s="619"/>
      <c r="AEU222" s="210"/>
      <c r="AEV222" s="1483"/>
      <c r="AEW222" s="1482"/>
      <c r="AEX222" s="1152"/>
      <c r="AEY222" s="1153"/>
      <c r="AEZ222" s="1271"/>
      <c r="AFA222" s="1271"/>
      <c r="AFB222" s="1271"/>
      <c r="AFC222" s="619"/>
      <c r="AFD222" s="210"/>
      <c r="AFE222" s="1483"/>
      <c r="AFF222" s="1482"/>
      <c r="AFG222" s="1152"/>
      <c r="AFH222" s="1153"/>
      <c r="AFI222" s="1271"/>
      <c r="AFJ222" s="1271"/>
      <c r="AFK222" s="1271"/>
      <c r="AFL222" s="619"/>
      <c r="AFM222" s="210"/>
      <c r="AFN222" s="1483"/>
      <c r="AFO222" s="1482"/>
      <c r="AFP222" s="1152"/>
      <c r="AFQ222" s="1153"/>
      <c r="AFR222" s="1271"/>
      <c r="AFS222" s="1271"/>
      <c r="AFT222" s="1271"/>
      <c r="AFU222" s="619"/>
      <c r="AFV222" s="210"/>
      <c r="AFW222" s="1483"/>
      <c r="AFX222" s="1482"/>
      <c r="AFY222" s="1152"/>
      <c r="AFZ222" s="1153"/>
      <c r="AGA222" s="1271"/>
      <c r="AGB222" s="1271"/>
      <c r="AGC222" s="1271"/>
      <c r="AGD222" s="619"/>
      <c r="AGE222" s="210"/>
      <c r="AGF222" s="1483"/>
      <c r="AGG222" s="1482"/>
      <c r="AGH222" s="1152"/>
      <c r="AGI222" s="1153"/>
      <c r="AGJ222" s="1271"/>
      <c r="AGK222" s="1271"/>
      <c r="AGL222" s="1271"/>
      <c r="AGM222" s="619"/>
      <c r="AGN222" s="210"/>
      <c r="AGO222" s="1483"/>
      <c r="AGP222" s="1482"/>
      <c r="AGQ222" s="1152"/>
      <c r="AGR222" s="1153"/>
      <c r="AGS222" s="1271"/>
      <c r="AGT222" s="1271"/>
      <c r="AGU222" s="1271"/>
      <c r="AGV222" s="619"/>
      <c r="AGW222" s="210"/>
      <c r="AGX222" s="1483"/>
      <c r="AGY222" s="1482"/>
      <c r="AGZ222" s="1152"/>
      <c r="AHA222" s="1153"/>
      <c r="AHB222" s="1271"/>
      <c r="AHC222" s="1271"/>
      <c r="AHD222" s="1271"/>
      <c r="AHE222" s="619"/>
      <c r="AHF222" s="210"/>
      <c r="AHG222" s="1483"/>
      <c r="AHH222" s="1482"/>
      <c r="AHI222" s="1152"/>
      <c r="AHJ222" s="1153"/>
      <c r="AHK222" s="1271"/>
      <c r="AHL222" s="1271"/>
      <c r="AHM222" s="1271"/>
      <c r="AHN222" s="619"/>
      <c r="AHO222" s="210"/>
      <c r="AHP222" s="1483"/>
      <c r="AHQ222" s="1482"/>
      <c r="AHR222" s="1152"/>
      <c r="AHS222" s="1153"/>
      <c r="AHT222" s="1271"/>
      <c r="AHU222" s="1271"/>
      <c r="AHV222" s="1271"/>
      <c r="AHW222" s="619"/>
      <c r="AHX222" s="210"/>
      <c r="AHY222" s="1483"/>
      <c r="AHZ222" s="1482"/>
      <c r="AIA222" s="1152"/>
      <c r="AIB222" s="1153"/>
      <c r="AIC222" s="1271"/>
      <c r="AID222" s="1271"/>
      <c r="AIE222" s="1271"/>
      <c r="AIF222" s="619"/>
      <c r="AIG222" s="210"/>
      <c r="AIH222" s="1483"/>
      <c r="AII222" s="1482"/>
      <c r="AIJ222" s="1152"/>
      <c r="AIK222" s="1153"/>
      <c r="AIL222" s="1271"/>
      <c r="AIM222" s="1271"/>
      <c r="AIN222" s="1271"/>
      <c r="AIO222" s="619"/>
      <c r="AIP222" s="210"/>
      <c r="AIQ222" s="1483"/>
      <c r="AIR222" s="1482"/>
      <c r="AIS222" s="1152"/>
      <c r="AIT222" s="1153"/>
      <c r="AIU222" s="1271"/>
      <c r="AIV222" s="1271"/>
      <c r="AIW222" s="1271"/>
      <c r="AIX222" s="619"/>
      <c r="AIY222" s="210"/>
      <c r="AIZ222" s="1483"/>
      <c r="AJA222" s="1482"/>
      <c r="AJB222" s="1152"/>
      <c r="AJC222" s="1153"/>
      <c r="AJD222" s="1271"/>
      <c r="AJE222" s="1271"/>
      <c r="AJF222" s="1271"/>
      <c r="AJG222" s="619"/>
      <c r="AJH222" s="210"/>
      <c r="AJI222" s="1483"/>
      <c r="AJJ222" s="1482"/>
      <c r="AJK222" s="1152"/>
      <c r="AJL222" s="1153"/>
      <c r="AJM222" s="1271"/>
      <c r="AJN222" s="1271"/>
      <c r="AJO222" s="1271"/>
      <c r="AJP222" s="619"/>
      <c r="AJQ222" s="210"/>
      <c r="AJR222" s="1483"/>
      <c r="AJS222" s="1482"/>
      <c r="AJT222" s="1152"/>
      <c r="AJU222" s="1153"/>
      <c r="AJV222" s="1271"/>
      <c r="AJW222" s="1271"/>
      <c r="AJX222" s="1271"/>
      <c r="AJY222" s="619"/>
      <c r="AJZ222" s="210"/>
      <c r="AKA222" s="1483"/>
      <c r="AKB222" s="1482"/>
      <c r="AKC222" s="1152"/>
      <c r="AKD222" s="1153"/>
      <c r="AKE222" s="1271"/>
      <c r="AKF222" s="1271"/>
      <c r="AKG222" s="1271"/>
      <c r="AKH222" s="619"/>
      <c r="AKI222" s="210"/>
      <c r="AKJ222" s="1483"/>
      <c r="AKK222" s="1482"/>
      <c r="AKL222" s="1152"/>
      <c r="AKM222" s="1153"/>
      <c r="AKN222" s="1271"/>
      <c r="AKO222" s="1271"/>
      <c r="AKP222" s="1271"/>
      <c r="AKQ222" s="619"/>
      <c r="AKR222" s="210"/>
      <c r="AKS222" s="1483"/>
      <c r="AKT222" s="1482"/>
      <c r="AKU222" s="1152"/>
      <c r="AKV222" s="1153"/>
      <c r="AKW222" s="1271"/>
      <c r="AKX222" s="1271"/>
      <c r="AKY222" s="1271"/>
      <c r="AKZ222" s="619"/>
      <c r="ALA222" s="210"/>
      <c r="ALB222" s="1483"/>
      <c r="ALC222" s="1482"/>
      <c r="ALD222" s="1152"/>
      <c r="ALE222" s="1153"/>
      <c r="ALF222" s="1271"/>
      <c r="ALG222" s="1271"/>
      <c r="ALH222" s="1271"/>
      <c r="ALI222" s="619"/>
      <c r="ALJ222" s="210"/>
      <c r="ALK222" s="1483"/>
      <c r="ALL222" s="1482"/>
      <c r="ALM222" s="1152"/>
      <c r="ALN222" s="1153"/>
      <c r="ALO222" s="1271"/>
      <c r="ALP222" s="1271"/>
      <c r="ALQ222" s="1271"/>
      <c r="ALR222" s="619"/>
      <c r="ALS222" s="210"/>
      <c r="ALT222" s="1483"/>
      <c r="ALU222" s="1482"/>
      <c r="ALV222" s="1152"/>
      <c r="ALW222" s="1153"/>
      <c r="ALX222" s="1271"/>
      <c r="ALY222" s="1271"/>
      <c r="ALZ222" s="1271"/>
      <c r="AMA222" s="619"/>
      <c r="AMB222" s="210"/>
      <c r="AMC222" s="1483"/>
      <c r="AMD222" s="1482"/>
      <c r="AME222" s="1152"/>
      <c r="AMF222" s="1153"/>
      <c r="AMG222" s="1271"/>
      <c r="AMH222" s="1271"/>
      <c r="AMI222" s="1271"/>
      <c r="AMJ222" s="619"/>
      <c r="AMK222" s="210"/>
      <c r="AML222" s="1483"/>
      <c r="AMM222" s="1482"/>
      <c r="AMN222" s="1152"/>
      <c r="AMO222" s="1153"/>
      <c r="AMP222" s="1271"/>
      <c r="AMQ222" s="1271"/>
      <c r="AMR222" s="1271"/>
      <c r="AMS222" s="619"/>
      <c r="AMT222" s="210"/>
      <c r="AMU222" s="1483"/>
      <c r="AMV222" s="1482"/>
      <c r="AMW222" s="1152"/>
      <c r="AMX222" s="1153"/>
      <c r="AMY222" s="1271"/>
      <c r="AMZ222" s="1271"/>
      <c r="ANA222" s="1271"/>
      <c r="ANB222" s="619"/>
      <c r="ANC222" s="210"/>
      <c r="AND222" s="1483"/>
      <c r="ANE222" s="1482"/>
      <c r="ANF222" s="1152"/>
      <c r="ANG222" s="1153"/>
      <c r="ANH222" s="1271"/>
      <c r="ANI222" s="1271"/>
      <c r="ANJ222" s="1271"/>
      <c r="ANK222" s="619"/>
      <c r="ANL222" s="210"/>
      <c r="ANM222" s="1483"/>
      <c r="ANN222" s="1482"/>
      <c r="ANO222" s="1152"/>
      <c r="ANP222" s="1153"/>
      <c r="ANQ222" s="1271"/>
      <c r="ANR222" s="1271"/>
      <c r="ANS222" s="1271"/>
      <c r="ANT222" s="619"/>
      <c r="ANU222" s="210"/>
      <c r="ANV222" s="1483"/>
      <c r="ANW222" s="1482"/>
      <c r="ANX222" s="1152"/>
      <c r="ANY222" s="1153"/>
      <c r="ANZ222" s="1271"/>
      <c r="AOA222" s="1271"/>
      <c r="AOB222" s="1271"/>
      <c r="AOC222" s="619"/>
      <c r="AOD222" s="210"/>
      <c r="AOE222" s="1483"/>
      <c r="AOF222" s="1482"/>
      <c r="AOG222" s="1152"/>
      <c r="AOH222" s="1153"/>
      <c r="AOI222" s="1271"/>
      <c r="AOJ222" s="1271"/>
      <c r="AOK222" s="1271"/>
      <c r="AOL222" s="619"/>
      <c r="AOM222" s="210"/>
      <c r="AON222" s="1483"/>
      <c r="AOO222" s="1482"/>
      <c r="AOP222" s="1152"/>
      <c r="AOQ222" s="1153"/>
      <c r="AOR222" s="1271"/>
      <c r="AOS222" s="1271"/>
      <c r="AOT222" s="1271"/>
      <c r="AOU222" s="619"/>
      <c r="AOV222" s="210"/>
      <c r="AOW222" s="1483"/>
      <c r="AOX222" s="1482"/>
      <c r="AOY222" s="1152"/>
      <c r="AOZ222" s="1153"/>
      <c r="APA222" s="1271"/>
      <c r="APB222" s="1271"/>
      <c r="APC222" s="1271"/>
      <c r="APD222" s="619"/>
      <c r="APE222" s="210"/>
      <c r="APF222" s="1483"/>
      <c r="APG222" s="1482"/>
      <c r="APH222" s="1152"/>
      <c r="API222" s="1153"/>
      <c r="APJ222" s="1271"/>
      <c r="APK222" s="1271"/>
      <c r="APL222" s="1271"/>
      <c r="APM222" s="619"/>
      <c r="APN222" s="210"/>
      <c r="APO222" s="1483"/>
      <c r="APP222" s="1482"/>
      <c r="APQ222" s="1152"/>
      <c r="APR222" s="1153"/>
      <c r="APS222" s="1271"/>
      <c r="APT222" s="1271"/>
      <c r="APU222" s="1271"/>
      <c r="APV222" s="619"/>
      <c r="APW222" s="210"/>
      <c r="APX222" s="1483"/>
      <c r="APY222" s="1482"/>
      <c r="APZ222" s="1152"/>
      <c r="AQA222" s="1153"/>
      <c r="AQB222" s="1271"/>
      <c r="AQC222" s="1271"/>
      <c r="AQD222" s="1271"/>
      <c r="AQE222" s="619"/>
      <c r="AQF222" s="210"/>
      <c r="AQG222" s="1483"/>
      <c r="AQH222" s="1482"/>
      <c r="AQI222" s="1152"/>
      <c r="AQJ222" s="1153"/>
      <c r="AQK222" s="1271"/>
      <c r="AQL222" s="1271"/>
      <c r="AQM222" s="1271"/>
      <c r="AQN222" s="619"/>
      <c r="AQO222" s="210"/>
      <c r="AQP222" s="1483"/>
      <c r="AQQ222" s="1482"/>
      <c r="AQR222" s="1152"/>
      <c r="AQS222" s="1153"/>
      <c r="AQT222" s="1271"/>
      <c r="AQU222" s="1271"/>
      <c r="AQV222" s="1271"/>
      <c r="AQW222" s="619"/>
      <c r="AQX222" s="210"/>
      <c r="AQY222" s="1483"/>
      <c r="AQZ222" s="1482"/>
      <c r="ARA222" s="1152"/>
      <c r="ARB222" s="1153"/>
      <c r="ARC222" s="1271"/>
      <c r="ARD222" s="1271"/>
      <c r="ARE222" s="1271"/>
      <c r="ARF222" s="619"/>
      <c r="ARG222" s="210"/>
      <c r="ARH222" s="1483"/>
      <c r="ARI222" s="1482"/>
      <c r="ARJ222" s="1152"/>
      <c r="ARK222" s="1153"/>
      <c r="ARL222" s="1271"/>
      <c r="ARM222" s="1271"/>
      <c r="ARN222" s="1271"/>
      <c r="ARO222" s="619"/>
      <c r="ARP222" s="210"/>
      <c r="ARQ222" s="1483"/>
      <c r="ARR222" s="1482"/>
      <c r="ARS222" s="1152"/>
      <c r="ART222" s="1153"/>
      <c r="ARU222" s="1271"/>
      <c r="ARV222" s="1271"/>
      <c r="ARW222" s="1271"/>
      <c r="ARX222" s="619"/>
      <c r="ARY222" s="210"/>
      <c r="ARZ222" s="1483"/>
      <c r="ASA222" s="1482"/>
      <c r="ASB222" s="1152"/>
      <c r="ASC222" s="1153"/>
      <c r="ASD222" s="1271"/>
      <c r="ASE222" s="1271"/>
      <c r="ASF222" s="1271"/>
      <c r="ASG222" s="619"/>
      <c r="ASH222" s="210"/>
      <c r="ASI222" s="1483"/>
      <c r="ASJ222" s="1482"/>
      <c r="ASK222" s="1152"/>
      <c r="ASL222" s="1153"/>
      <c r="ASM222" s="1271"/>
      <c r="ASN222" s="1271"/>
      <c r="ASO222" s="1271"/>
      <c r="ASP222" s="619"/>
      <c r="ASQ222" s="210"/>
      <c r="ASR222" s="1483"/>
      <c r="ASS222" s="1482"/>
      <c r="AST222" s="1152"/>
      <c r="ASU222" s="1153"/>
      <c r="ASV222" s="1271"/>
      <c r="ASW222" s="1271"/>
      <c r="ASX222" s="1271"/>
      <c r="ASY222" s="619"/>
      <c r="ASZ222" s="210"/>
      <c r="ATA222" s="1483"/>
      <c r="ATB222" s="1482"/>
      <c r="ATC222" s="1152"/>
      <c r="ATD222" s="1153"/>
      <c r="ATE222" s="1271"/>
      <c r="ATF222" s="1271"/>
      <c r="ATG222" s="1271"/>
      <c r="ATH222" s="619"/>
      <c r="ATI222" s="210"/>
      <c r="ATJ222" s="1483"/>
      <c r="ATK222" s="1482"/>
      <c r="ATL222" s="1152"/>
      <c r="ATM222" s="1153"/>
      <c r="ATN222" s="1271"/>
      <c r="ATO222" s="1271"/>
      <c r="ATP222" s="1271"/>
      <c r="ATQ222" s="619"/>
      <c r="ATR222" s="210"/>
      <c r="ATS222" s="1483"/>
      <c r="ATT222" s="1482"/>
      <c r="ATU222" s="1152"/>
      <c r="ATV222" s="1153"/>
      <c r="ATW222" s="1271"/>
      <c r="ATX222" s="1271"/>
      <c r="ATY222" s="1271"/>
      <c r="ATZ222" s="619"/>
      <c r="AUA222" s="210"/>
      <c r="AUB222" s="1483"/>
      <c r="AUC222" s="1482"/>
      <c r="AUD222" s="1152"/>
      <c r="AUE222" s="1153"/>
      <c r="AUF222" s="1271"/>
      <c r="AUG222" s="1271"/>
      <c r="AUH222" s="1271"/>
      <c r="AUI222" s="619"/>
      <c r="AUJ222" s="210"/>
      <c r="AUK222" s="1483"/>
      <c r="AUL222" s="1482"/>
      <c r="AUM222" s="1152"/>
      <c r="AUN222" s="1153"/>
      <c r="AUO222" s="1271"/>
      <c r="AUP222" s="1271"/>
      <c r="AUQ222" s="1271"/>
      <c r="AUR222" s="619"/>
      <c r="AUS222" s="210"/>
      <c r="AUT222" s="1483"/>
      <c r="AUU222" s="1482"/>
      <c r="AUV222" s="1152"/>
      <c r="AUW222" s="1153"/>
      <c r="AUX222" s="1271"/>
      <c r="AUY222" s="1271"/>
      <c r="AUZ222" s="1271"/>
      <c r="AVA222" s="619"/>
      <c r="AVB222" s="210"/>
      <c r="AVC222" s="1483"/>
      <c r="AVD222" s="1482"/>
      <c r="AVE222" s="1152"/>
      <c r="AVF222" s="1153"/>
      <c r="AVG222" s="1271"/>
      <c r="AVH222" s="1271"/>
      <c r="AVI222" s="1271"/>
      <c r="AVJ222" s="619"/>
      <c r="AVK222" s="210"/>
      <c r="AVL222" s="1483"/>
      <c r="AVM222" s="1482"/>
      <c r="AVN222" s="1152"/>
      <c r="AVO222" s="1153"/>
      <c r="AVP222" s="1271"/>
      <c r="AVQ222" s="1271"/>
      <c r="AVR222" s="1271"/>
      <c r="AVS222" s="619"/>
      <c r="AVT222" s="210"/>
      <c r="AVU222" s="1483"/>
      <c r="AVV222" s="1482"/>
      <c r="AVW222" s="1152"/>
      <c r="AVX222" s="1153"/>
      <c r="AVY222" s="1271"/>
      <c r="AVZ222" s="1271"/>
      <c r="AWA222" s="1271"/>
      <c r="AWB222" s="619"/>
      <c r="AWC222" s="210"/>
      <c r="AWD222" s="1483"/>
      <c r="AWE222" s="1482"/>
      <c r="AWF222" s="1152"/>
      <c r="AWG222" s="1153"/>
      <c r="AWH222" s="1271"/>
      <c r="AWI222" s="1271"/>
      <c r="AWJ222" s="1271"/>
      <c r="AWK222" s="619"/>
      <c r="AWL222" s="210"/>
      <c r="AWM222" s="1483"/>
      <c r="AWN222" s="1482"/>
      <c r="AWO222" s="1152"/>
      <c r="AWP222" s="1153"/>
      <c r="AWQ222" s="1271"/>
      <c r="AWR222" s="1271"/>
      <c r="AWS222" s="1271"/>
      <c r="AWT222" s="619"/>
      <c r="AWU222" s="210"/>
      <c r="AWV222" s="1483"/>
      <c r="AWW222" s="1482"/>
      <c r="AWX222" s="1152"/>
      <c r="AWY222" s="1153"/>
      <c r="AWZ222" s="1271"/>
      <c r="AXA222" s="1271"/>
      <c r="AXB222" s="1271"/>
      <c r="AXC222" s="619"/>
      <c r="AXD222" s="210"/>
      <c r="AXE222" s="1483"/>
      <c r="AXF222" s="1482"/>
      <c r="AXG222" s="1152"/>
      <c r="AXH222" s="1153"/>
      <c r="AXI222" s="1271"/>
      <c r="AXJ222" s="1271"/>
      <c r="AXK222" s="1271"/>
      <c r="AXL222" s="619"/>
      <c r="AXM222" s="210"/>
      <c r="AXN222" s="1483"/>
      <c r="AXO222" s="1482"/>
      <c r="AXP222" s="1152"/>
      <c r="AXQ222" s="1153"/>
      <c r="AXR222" s="1271"/>
      <c r="AXS222" s="1271"/>
      <c r="AXT222" s="1271"/>
      <c r="AXU222" s="619"/>
      <c r="AXV222" s="210"/>
      <c r="AXW222" s="1483"/>
      <c r="AXX222" s="1482"/>
      <c r="AXY222" s="1152"/>
      <c r="AXZ222" s="1153"/>
      <c r="AYA222" s="1271"/>
      <c r="AYB222" s="1271"/>
      <c r="AYC222" s="1271"/>
      <c r="AYD222" s="619"/>
      <c r="AYE222" s="210"/>
      <c r="AYF222" s="1483"/>
      <c r="AYG222" s="1482"/>
      <c r="AYH222" s="1152"/>
      <c r="AYI222" s="1153"/>
      <c r="AYJ222" s="1271"/>
      <c r="AYK222" s="1271"/>
      <c r="AYL222" s="1271"/>
      <c r="AYM222" s="619"/>
      <c r="AYN222" s="210"/>
      <c r="AYO222" s="1483"/>
      <c r="AYP222" s="1482"/>
      <c r="AYQ222" s="1152"/>
      <c r="AYR222" s="1153"/>
      <c r="AYS222" s="1271"/>
      <c r="AYT222" s="1271"/>
      <c r="AYU222" s="1271"/>
      <c r="AYV222" s="619"/>
      <c r="AYW222" s="210"/>
      <c r="AYX222" s="1483"/>
      <c r="AYY222" s="1482"/>
      <c r="AYZ222" s="1152"/>
      <c r="AZA222" s="1153"/>
      <c r="AZB222" s="1271"/>
      <c r="AZC222" s="1271"/>
      <c r="AZD222" s="1271"/>
      <c r="AZE222" s="619"/>
      <c r="AZF222" s="210"/>
      <c r="AZG222" s="1483"/>
      <c r="AZH222" s="1482"/>
      <c r="AZI222" s="1152"/>
      <c r="AZJ222" s="1153"/>
      <c r="AZK222" s="1271"/>
      <c r="AZL222" s="1271"/>
      <c r="AZM222" s="1271"/>
      <c r="AZN222" s="619"/>
      <c r="AZO222" s="210"/>
      <c r="AZP222" s="1483"/>
      <c r="AZQ222" s="1482"/>
      <c r="AZR222" s="1152"/>
      <c r="AZS222" s="1153"/>
      <c r="AZT222" s="1271"/>
      <c r="AZU222" s="1271"/>
      <c r="AZV222" s="1271"/>
      <c r="AZW222" s="619"/>
      <c r="AZX222" s="210"/>
      <c r="AZY222" s="1483"/>
      <c r="AZZ222" s="1482"/>
      <c r="BAA222" s="1152"/>
      <c r="BAB222" s="1153"/>
      <c r="BAC222" s="1271"/>
      <c r="BAD222" s="1271"/>
      <c r="BAE222" s="1271"/>
      <c r="BAF222" s="619"/>
      <c r="BAG222" s="210"/>
      <c r="BAH222" s="1483"/>
      <c r="BAI222" s="1482"/>
      <c r="BAJ222" s="1152"/>
      <c r="BAK222" s="1153"/>
      <c r="BAL222" s="1271"/>
      <c r="BAM222" s="1271"/>
      <c r="BAN222" s="1271"/>
      <c r="BAO222" s="619"/>
      <c r="BAP222" s="210"/>
      <c r="BAQ222" s="1483"/>
      <c r="BAR222" s="1482"/>
      <c r="BAS222" s="1152"/>
      <c r="BAT222" s="1153"/>
      <c r="BAU222" s="1271"/>
      <c r="BAV222" s="1271"/>
      <c r="BAW222" s="1271"/>
      <c r="BAX222" s="619"/>
      <c r="BAY222" s="210"/>
      <c r="BAZ222" s="1483"/>
      <c r="BBA222" s="1482"/>
      <c r="BBB222" s="1152"/>
      <c r="BBC222" s="1153"/>
      <c r="BBD222" s="1271"/>
      <c r="BBE222" s="1271"/>
      <c r="BBF222" s="1271"/>
      <c r="BBG222" s="619"/>
      <c r="BBH222" s="210"/>
      <c r="BBI222" s="1483"/>
      <c r="BBJ222" s="1482"/>
      <c r="BBK222" s="1152"/>
      <c r="BBL222" s="1153"/>
      <c r="BBM222" s="1271"/>
      <c r="BBN222" s="1271"/>
      <c r="BBO222" s="1271"/>
      <c r="BBP222" s="619"/>
      <c r="BBQ222" s="210"/>
      <c r="BBR222" s="1483"/>
      <c r="BBS222" s="1482"/>
      <c r="BBT222" s="1152"/>
      <c r="BBU222" s="1153"/>
      <c r="BBV222" s="1271"/>
      <c r="BBW222" s="1271"/>
      <c r="BBX222" s="1271"/>
      <c r="BBY222" s="619"/>
      <c r="BBZ222" s="210"/>
      <c r="BCA222" s="1483"/>
      <c r="BCB222" s="1482"/>
      <c r="BCC222" s="1152"/>
      <c r="BCD222" s="1153"/>
      <c r="BCE222" s="1271"/>
      <c r="BCF222" s="1271"/>
      <c r="BCG222" s="1271"/>
      <c r="BCH222" s="619"/>
      <c r="BCI222" s="210"/>
      <c r="BCJ222" s="1483"/>
      <c r="BCK222" s="1482"/>
      <c r="BCL222" s="1152"/>
      <c r="BCM222" s="1153"/>
      <c r="BCN222" s="1271"/>
      <c r="BCO222" s="1271"/>
      <c r="BCP222" s="1271"/>
      <c r="BCQ222" s="619"/>
      <c r="BCR222" s="210"/>
      <c r="BCS222" s="1483"/>
      <c r="BCT222" s="1482"/>
      <c r="BCU222" s="1152"/>
      <c r="BCV222" s="1153"/>
      <c r="BCW222" s="1271"/>
      <c r="BCX222" s="1271"/>
      <c r="BCY222" s="1271"/>
      <c r="BCZ222" s="619"/>
      <c r="BDA222" s="210"/>
      <c r="BDB222" s="1483"/>
      <c r="BDC222" s="1482"/>
      <c r="BDD222" s="1152"/>
      <c r="BDE222" s="1153"/>
      <c r="BDF222" s="1271"/>
      <c r="BDG222" s="1271"/>
      <c r="BDH222" s="1271"/>
      <c r="BDI222" s="619"/>
      <c r="BDJ222" s="210"/>
      <c r="BDK222" s="1483"/>
      <c r="BDL222" s="1482"/>
      <c r="BDM222" s="1152"/>
      <c r="BDN222" s="1153"/>
      <c r="BDO222" s="1271"/>
      <c r="BDP222" s="1271"/>
      <c r="BDQ222" s="1271"/>
      <c r="BDR222" s="619"/>
      <c r="BDS222" s="210"/>
      <c r="BDT222" s="1483"/>
      <c r="BDU222" s="1482"/>
      <c r="BDV222" s="1152"/>
      <c r="BDW222" s="1153"/>
      <c r="BDX222" s="1271"/>
      <c r="BDY222" s="1271"/>
      <c r="BDZ222" s="1271"/>
      <c r="BEA222" s="619"/>
      <c r="BEB222" s="210"/>
      <c r="BEC222" s="1483"/>
      <c r="BED222" s="1482"/>
      <c r="BEE222" s="1152"/>
      <c r="BEF222" s="1153"/>
      <c r="BEG222" s="1271"/>
      <c r="BEH222" s="1271"/>
      <c r="BEI222" s="1271"/>
      <c r="BEJ222" s="619"/>
      <c r="BEK222" s="210"/>
      <c r="BEL222" s="1483"/>
      <c r="BEM222" s="1482"/>
      <c r="BEN222" s="1152"/>
      <c r="BEO222" s="1153"/>
      <c r="BEP222" s="1271"/>
      <c r="BEQ222" s="1271"/>
      <c r="BER222" s="1271"/>
      <c r="BES222" s="619"/>
      <c r="BET222" s="210"/>
      <c r="BEU222" s="1483"/>
      <c r="BEV222" s="1482"/>
      <c r="BEW222" s="1152"/>
      <c r="BEX222" s="1153"/>
      <c r="BEY222" s="1271"/>
      <c r="BEZ222" s="1271"/>
      <c r="BFA222" s="1271"/>
      <c r="BFB222" s="619"/>
      <c r="BFC222" s="210"/>
      <c r="BFD222" s="1483"/>
      <c r="BFE222" s="1482"/>
      <c r="BFF222" s="1152"/>
      <c r="BFG222" s="1153"/>
      <c r="BFH222" s="1271"/>
      <c r="BFI222" s="1271"/>
      <c r="BFJ222" s="1271"/>
      <c r="BFK222" s="619"/>
      <c r="BFL222" s="210"/>
      <c r="BFM222" s="1483"/>
      <c r="BFN222" s="1482"/>
      <c r="BFO222" s="1152"/>
      <c r="BFP222" s="1153"/>
      <c r="BFQ222" s="1271"/>
      <c r="BFR222" s="1271"/>
      <c r="BFS222" s="1271"/>
      <c r="BFT222" s="619"/>
      <c r="BFU222" s="210"/>
      <c r="BFV222" s="1483"/>
      <c r="BFW222" s="1482"/>
      <c r="BFX222" s="1152"/>
      <c r="BFY222" s="1153"/>
      <c r="BFZ222" s="1271"/>
      <c r="BGA222" s="1271"/>
      <c r="BGB222" s="1271"/>
      <c r="BGC222" s="619"/>
      <c r="BGD222" s="210"/>
      <c r="BGE222" s="1483"/>
      <c r="BGF222" s="1482"/>
      <c r="BGG222" s="1152"/>
      <c r="BGH222" s="1153"/>
      <c r="BGI222" s="1271"/>
      <c r="BGJ222" s="1271"/>
      <c r="BGK222" s="1271"/>
      <c r="BGL222" s="619"/>
      <c r="BGM222" s="210"/>
      <c r="BGN222" s="1483"/>
      <c r="BGO222" s="1482"/>
      <c r="BGP222" s="1152"/>
      <c r="BGQ222" s="1153"/>
      <c r="BGR222" s="1271"/>
      <c r="BGS222" s="1271"/>
      <c r="BGT222" s="1271"/>
      <c r="BGU222" s="619"/>
      <c r="BGV222" s="210"/>
      <c r="BGW222" s="1483"/>
      <c r="BGX222" s="1482"/>
      <c r="BGY222" s="1152"/>
      <c r="BGZ222" s="1153"/>
      <c r="BHA222" s="1271"/>
      <c r="BHB222" s="1271"/>
      <c r="BHC222" s="1271"/>
      <c r="BHD222" s="619"/>
      <c r="BHE222" s="210"/>
      <c r="BHF222" s="1483"/>
      <c r="BHG222" s="1482"/>
      <c r="BHH222" s="1152"/>
      <c r="BHI222" s="1153"/>
      <c r="BHJ222" s="1271"/>
      <c r="BHK222" s="1271"/>
      <c r="BHL222" s="1271"/>
      <c r="BHM222" s="619"/>
      <c r="BHN222" s="210"/>
      <c r="BHO222" s="1483"/>
      <c r="BHP222" s="1482"/>
      <c r="BHQ222" s="1152"/>
      <c r="BHR222" s="1153"/>
      <c r="BHS222" s="1271"/>
      <c r="BHT222" s="1271"/>
      <c r="BHU222" s="1271"/>
      <c r="BHV222" s="619"/>
      <c r="BHW222" s="210"/>
      <c r="BHX222" s="1483"/>
      <c r="BHY222" s="1482"/>
      <c r="BHZ222" s="1152"/>
      <c r="BIA222" s="1153"/>
      <c r="BIB222" s="1271"/>
      <c r="BIC222" s="1271"/>
      <c r="BID222" s="1271"/>
      <c r="BIE222" s="619"/>
      <c r="BIF222" s="210"/>
      <c r="BIG222" s="1483"/>
      <c r="BIH222" s="1482"/>
      <c r="BII222" s="1152"/>
      <c r="BIJ222" s="1153"/>
      <c r="BIK222" s="1271"/>
      <c r="BIL222" s="1271"/>
      <c r="BIM222" s="1271"/>
      <c r="BIN222" s="619"/>
      <c r="BIO222" s="210"/>
      <c r="BIP222" s="1483"/>
      <c r="BIQ222" s="1482"/>
      <c r="BIR222" s="1152"/>
      <c r="BIS222" s="1153"/>
      <c r="BIT222" s="1271"/>
      <c r="BIU222" s="1271"/>
      <c r="BIV222" s="1271"/>
      <c r="BIW222" s="619"/>
      <c r="BIX222" s="210"/>
      <c r="BIY222" s="1483"/>
      <c r="BIZ222" s="1482"/>
      <c r="BJA222" s="1152"/>
      <c r="BJB222" s="1153"/>
      <c r="BJC222" s="1271"/>
      <c r="BJD222" s="1271"/>
      <c r="BJE222" s="1271"/>
      <c r="BJF222" s="619"/>
      <c r="BJG222" s="210"/>
      <c r="BJH222" s="1483"/>
      <c r="BJI222" s="1482"/>
      <c r="BJJ222" s="1152"/>
      <c r="BJK222" s="1153"/>
      <c r="BJL222" s="1271"/>
      <c r="BJM222" s="1271"/>
      <c r="BJN222" s="1271"/>
      <c r="BJO222" s="619"/>
      <c r="BJP222" s="210"/>
      <c r="BJQ222" s="1483"/>
      <c r="BJR222" s="1482"/>
      <c r="BJS222" s="1152"/>
      <c r="BJT222" s="1153"/>
      <c r="BJU222" s="1271"/>
      <c r="BJV222" s="1271"/>
      <c r="BJW222" s="1271"/>
      <c r="BJX222" s="619"/>
      <c r="BJY222" s="210"/>
      <c r="BJZ222" s="1483"/>
      <c r="BKA222" s="1482"/>
      <c r="BKB222" s="1152"/>
      <c r="BKC222" s="1153"/>
      <c r="BKD222" s="1271"/>
      <c r="BKE222" s="1271"/>
      <c r="BKF222" s="1271"/>
      <c r="BKG222" s="619"/>
      <c r="BKH222" s="210"/>
      <c r="BKI222" s="1483"/>
      <c r="BKJ222" s="1482"/>
      <c r="BKK222" s="1152"/>
      <c r="BKL222" s="1153"/>
      <c r="BKM222" s="1271"/>
      <c r="BKN222" s="1271"/>
      <c r="BKO222" s="1271"/>
      <c r="BKP222" s="619"/>
      <c r="BKQ222" s="210"/>
      <c r="BKR222" s="1483"/>
      <c r="BKS222" s="1482"/>
      <c r="BKT222" s="1152"/>
      <c r="BKU222" s="1153"/>
      <c r="BKV222" s="1271"/>
      <c r="BKW222" s="1271"/>
      <c r="BKX222" s="1271"/>
      <c r="BKY222" s="619"/>
      <c r="BKZ222" s="210"/>
      <c r="BLA222" s="1483"/>
      <c r="BLB222" s="1482"/>
      <c r="BLC222" s="1152"/>
      <c r="BLD222" s="1153"/>
      <c r="BLE222" s="1271"/>
      <c r="BLF222" s="1271"/>
      <c r="BLG222" s="1271"/>
      <c r="BLH222" s="619"/>
      <c r="BLI222" s="210"/>
      <c r="BLJ222" s="1483"/>
      <c r="BLK222" s="1482"/>
      <c r="BLL222" s="1152"/>
      <c r="BLM222" s="1153"/>
      <c r="BLN222" s="1271"/>
      <c r="BLO222" s="1271"/>
      <c r="BLP222" s="1271"/>
      <c r="BLQ222" s="619"/>
      <c r="BLR222" s="210"/>
      <c r="BLS222" s="1483"/>
      <c r="BLT222" s="1482"/>
      <c r="BLU222" s="1152"/>
      <c r="BLV222" s="1153"/>
      <c r="BLW222" s="1271"/>
      <c r="BLX222" s="1271"/>
      <c r="BLY222" s="1271"/>
      <c r="BLZ222" s="619"/>
      <c r="BMA222" s="210"/>
      <c r="BMB222" s="1483"/>
      <c r="BMC222" s="1482"/>
      <c r="BMD222" s="1152"/>
      <c r="BME222" s="1153"/>
      <c r="BMF222" s="1271"/>
      <c r="BMG222" s="1271"/>
      <c r="BMH222" s="1271"/>
      <c r="BMI222" s="619"/>
      <c r="BMJ222" s="210"/>
      <c r="BMK222" s="1483"/>
      <c r="BML222" s="1482"/>
      <c r="BMM222" s="1152"/>
      <c r="BMN222" s="1153"/>
      <c r="BMO222" s="1271"/>
      <c r="BMP222" s="1271"/>
      <c r="BMQ222" s="1271"/>
      <c r="BMR222" s="619"/>
      <c r="BMS222" s="210"/>
      <c r="BMT222" s="1483"/>
      <c r="BMU222" s="1482"/>
      <c r="BMV222" s="1152"/>
      <c r="BMW222" s="1153"/>
      <c r="BMX222" s="1271"/>
      <c r="BMY222" s="1271"/>
      <c r="BMZ222" s="1271"/>
      <c r="BNA222" s="619"/>
      <c r="BNB222" s="210"/>
      <c r="BNC222" s="1483"/>
      <c r="BND222" s="1482"/>
      <c r="BNE222" s="1152"/>
      <c r="BNF222" s="1153"/>
      <c r="BNG222" s="1271"/>
      <c r="BNH222" s="1271"/>
      <c r="BNI222" s="1271"/>
      <c r="BNJ222" s="619"/>
      <c r="BNK222" s="210"/>
      <c r="BNL222" s="1483"/>
      <c r="BNM222" s="1482"/>
      <c r="BNN222" s="1152"/>
      <c r="BNO222" s="1153"/>
      <c r="BNP222" s="1271"/>
      <c r="BNQ222" s="1271"/>
      <c r="BNR222" s="1271"/>
      <c r="BNS222" s="619"/>
      <c r="BNT222" s="210"/>
      <c r="BNU222" s="1483"/>
      <c r="BNV222" s="1482"/>
      <c r="BNW222" s="1152"/>
      <c r="BNX222" s="1153"/>
      <c r="BNY222" s="1271"/>
      <c r="BNZ222" s="1271"/>
      <c r="BOA222" s="1271"/>
      <c r="BOB222" s="619"/>
      <c r="BOC222" s="210"/>
      <c r="BOD222" s="1483"/>
      <c r="BOE222" s="1482"/>
      <c r="BOF222" s="1152"/>
      <c r="BOG222" s="1153"/>
      <c r="BOH222" s="1271"/>
      <c r="BOI222" s="1271"/>
      <c r="BOJ222" s="1271"/>
      <c r="BOK222" s="619"/>
      <c r="BOL222" s="210"/>
      <c r="BOM222" s="1483"/>
      <c r="BON222" s="1482"/>
      <c r="BOO222" s="1152"/>
      <c r="BOP222" s="1153"/>
      <c r="BOQ222" s="1271"/>
      <c r="BOR222" s="1271"/>
      <c r="BOS222" s="1271"/>
      <c r="BOT222" s="619"/>
      <c r="BOU222" s="210"/>
      <c r="BOV222" s="1483"/>
      <c r="BOW222" s="1482"/>
      <c r="BOX222" s="1152"/>
      <c r="BOY222" s="1153"/>
      <c r="BOZ222" s="1271"/>
      <c r="BPA222" s="1271"/>
      <c r="BPB222" s="1271"/>
      <c r="BPC222" s="619"/>
      <c r="BPD222" s="210"/>
      <c r="BPE222" s="1483"/>
      <c r="BPF222" s="1482"/>
      <c r="BPG222" s="1152"/>
      <c r="BPH222" s="1153"/>
      <c r="BPI222" s="1271"/>
      <c r="BPJ222" s="1271"/>
      <c r="BPK222" s="1271"/>
      <c r="BPL222" s="619"/>
      <c r="BPM222" s="210"/>
      <c r="BPN222" s="1483"/>
      <c r="BPO222" s="1482"/>
      <c r="BPP222" s="1152"/>
      <c r="BPQ222" s="1153"/>
      <c r="BPR222" s="1271"/>
      <c r="BPS222" s="1271"/>
      <c r="BPT222" s="1271"/>
      <c r="BPU222" s="619"/>
      <c r="BPV222" s="210"/>
      <c r="BPW222" s="1483"/>
      <c r="BPX222" s="1482"/>
      <c r="BPY222" s="1152"/>
      <c r="BPZ222" s="1153"/>
      <c r="BQA222" s="1271"/>
      <c r="BQB222" s="1271"/>
      <c r="BQC222" s="1271"/>
      <c r="BQD222" s="619"/>
      <c r="BQE222" s="210"/>
      <c r="BQF222" s="1483"/>
      <c r="BQG222" s="1482"/>
      <c r="BQH222" s="1152"/>
      <c r="BQI222" s="1153"/>
      <c r="BQJ222" s="1271"/>
      <c r="BQK222" s="1271"/>
      <c r="BQL222" s="1271"/>
      <c r="BQM222" s="619"/>
      <c r="BQN222" s="210"/>
      <c r="BQO222" s="1483"/>
      <c r="BQP222" s="1482"/>
      <c r="BQQ222" s="1152"/>
      <c r="BQR222" s="1153"/>
      <c r="BQS222" s="1271"/>
      <c r="BQT222" s="1271"/>
      <c r="BQU222" s="1271"/>
      <c r="BQV222" s="619"/>
      <c r="BQW222" s="210"/>
      <c r="BQX222" s="1483"/>
      <c r="BQY222" s="1482"/>
      <c r="BQZ222" s="1152"/>
      <c r="BRA222" s="1153"/>
      <c r="BRB222" s="1271"/>
      <c r="BRC222" s="1271"/>
      <c r="BRD222" s="1271"/>
      <c r="BRE222" s="619"/>
      <c r="BRF222" s="210"/>
      <c r="BRG222" s="1483"/>
      <c r="BRH222" s="1482"/>
      <c r="BRI222" s="1152"/>
      <c r="BRJ222" s="1153"/>
      <c r="BRK222" s="1271"/>
      <c r="BRL222" s="1271"/>
      <c r="BRM222" s="1271"/>
      <c r="BRN222" s="619"/>
      <c r="BRO222" s="210"/>
      <c r="BRP222" s="1483"/>
      <c r="BRQ222" s="1482"/>
      <c r="BRR222" s="1152"/>
      <c r="BRS222" s="1153"/>
      <c r="BRT222" s="1271"/>
      <c r="BRU222" s="1271"/>
      <c r="BRV222" s="1271"/>
      <c r="BRW222" s="619"/>
      <c r="BRX222" s="210"/>
      <c r="BRY222" s="1483"/>
      <c r="BRZ222" s="1482"/>
      <c r="BSA222" s="1152"/>
      <c r="BSB222" s="1153"/>
      <c r="BSC222" s="1271"/>
      <c r="BSD222" s="1271"/>
      <c r="BSE222" s="1271"/>
      <c r="BSF222" s="619"/>
      <c r="BSG222" s="210"/>
      <c r="BSH222" s="1483"/>
      <c r="BSI222" s="1482"/>
      <c r="BSJ222" s="1152"/>
      <c r="BSK222" s="1153"/>
      <c r="BSL222" s="1271"/>
      <c r="BSM222" s="1271"/>
      <c r="BSN222" s="1271"/>
      <c r="BSO222" s="619"/>
      <c r="BSP222" s="210"/>
      <c r="BSQ222" s="1483"/>
      <c r="BSR222" s="1482"/>
      <c r="BSS222" s="1152"/>
      <c r="BST222" s="1153"/>
      <c r="BSU222" s="1271"/>
      <c r="BSV222" s="1271"/>
      <c r="BSW222" s="1271"/>
      <c r="BSX222" s="619"/>
      <c r="BSY222" s="210"/>
      <c r="BSZ222" s="1483"/>
      <c r="BTA222" s="1482"/>
      <c r="BTB222" s="1152"/>
      <c r="BTC222" s="1153"/>
      <c r="BTD222" s="1271"/>
      <c r="BTE222" s="1271"/>
      <c r="BTF222" s="1271"/>
      <c r="BTG222" s="619"/>
      <c r="BTH222" s="210"/>
      <c r="BTI222" s="1483"/>
      <c r="BTJ222" s="1482"/>
      <c r="BTK222" s="1152"/>
      <c r="BTL222" s="1153"/>
      <c r="BTM222" s="1271"/>
      <c r="BTN222" s="1271"/>
      <c r="BTO222" s="1271"/>
      <c r="BTP222" s="619"/>
      <c r="BTQ222" s="210"/>
      <c r="BTR222" s="1483"/>
      <c r="BTS222" s="1482"/>
      <c r="BTT222" s="1152"/>
      <c r="BTU222" s="1153"/>
      <c r="BTV222" s="1271"/>
      <c r="BTW222" s="1271"/>
      <c r="BTX222" s="1271"/>
      <c r="BTY222" s="619"/>
      <c r="BTZ222" s="210"/>
      <c r="BUA222" s="1483"/>
      <c r="BUB222" s="1482"/>
      <c r="BUC222" s="1152"/>
      <c r="BUD222" s="1153"/>
      <c r="BUE222" s="1271"/>
      <c r="BUF222" s="1271"/>
      <c r="BUG222" s="1271"/>
      <c r="BUH222" s="619"/>
      <c r="BUI222" s="210"/>
      <c r="BUJ222" s="1483"/>
      <c r="BUK222" s="1482"/>
      <c r="BUL222" s="1152"/>
      <c r="BUM222" s="1153"/>
      <c r="BUN222" s="1271"/>
      <c r="BUO222" s="1271"/>
      <c r="BUP222" s="1271"/>
      <c r="BUQ222" s="619"/>
      <c r="BUR222" s="210"/>
      <c r="BUS222" s="1483"/>
      <c r="BUT222" s="1482"/>
      <c r="BUU222" s="1152"/>
      <c r="BUV222" s="1153"/>
      <c r="BUW222" s="1271"/>
      <c r="BUX222" s="1271"/>
      <c r="BUY222" s="1271"/>
      <c r="BUZ222" s="619"/>
      <c r="BVA222" s="210"/>
      <c r="BVB222" s="1483"/>
      <c r="BVC222" s="1482"/>
      <c r="BVD222" s="1152"/>
      <c r="BVE222" s="1153"/>
      <c r="BVF222" s="1271"/>
      <c r="BVG222" s="1271"/>
      <c r="BVH222" s="1271"/>
      <c r="BVI222" s="619"/>
      <c r="BVJ222" s="210"/>
      <c r="BVK222" s="1483"/>
      <c r="BVL222" s="1482"/>
      <c r="BVM222" s="1152"/>
      <c r="BVN222" s="1153"/>
      <c r="BVO222" s="1271"/>
      <c r="BVP222" s="1271"/>
      <c r="BVQ222" s="1271"/>
      <c r="BVR222" s="619"/>
      <c r="BVS222" s="210"/>
      <c r="BVT222" s="1483"/>
      <c r="BVU222" s="1482"/>
      <c r="BVV222" s="1152"/>
      <c r="BVW222" s="1153"/>
      <c r="BVX222" s="1271"/>
      <c r="BVY222" s="1271"/>
      <c r="BVZ222" s="1271"/>
      <c r="BWA222" s="619"/>
      <c r="BWB222" s="210"/>
      <c r="BWC222" s="1483"/>
      <c r="BWD222" s="1482"/>
      <c r="BWE222" s="1152"/>
      <c r="BWF222" s="1153"/>
      <c r="BWG222" s="1271"/>
      <c r="BWH222" s="1271"/>
      <c r="BWI222" s="1271"/>
      <c r="BWJ222" s="619"/>
      <c r="BWK222" s="210"/>
      <c r="BWL222" s="1483"/>
      <c r="BWM222" s="1482"/>
      <c r="BWN222" s="1152"/>
      <c r="BWO222" s="1153"/>
      <c r="BWP222" s="1271"/>
      <c r="BWQ222" s="1271"/>
      <c r="BWR222" s="1271"/>
      <c r="BWS222" s="619"/>
      <c r="BWT222" s="210"/>
      <c r="BWU222" s="1483"/>
      <c r="BWV222" s="1482"/>
      <c r="BWW222" s="1152"/>
      <c r="BWX222" s="1153"/>
      <c r="BWY222" s="1271"/>
      <c r="BWZ222" s="1271"/>
      <c r="BXA222" s="1271"/>
      <c r="BXB222" s="619"/>
      <c r="BXC222" s="210"/>
      <c r="BXD222" s="1483"/>
      <c r="BXE222" s="1482"/>
      <c r="BXF222" s="1152"/>
      <c r="BXG222" s="1153"/>
      <c r="BXH222" s="1271"/>
      <c r="BXI222" s="1271"/>
      <c r="BXJ222" s="1271"/>
      <c r="BXK222" s="619"/>
      <c r="BXL222" s="210"/>
      <c r="BXM222" s="1483"/>
      <c r="BXN222" s="1482"/>
      <c r="BXO222" s="1152"/>
      <c r="BXP222" s="1153"/>
      <c r="BXQ222" s="1271"/>
      <c r="BXR222" s="1271"/>
      <c r="BXS222" s="1271"/>
      <c r="BXT222" s="619"/>
      <c r="BXU222" s="210"/>
      <c r="BXV222" s="1483"/>
      <c r="BXW222" s="1482"/>
      <c r="BXX222" s="1152"/>
      <c r="BXY222" s="1153"/>
      <c r="BXZ222" s="1271"/>
      <c r="BYA222" s="1271"/>
      <c r="BYB222" s="1271"/>
      <c r="BYC222" s="619"/>
      <c r="BYD222" s="210"/>
      <c r="BYE222" s="1483"/>
      <c r="BYF222" s="1482"/>
      <c r="BYG222" s="1152"/>
      <c r="BYH222" s="1153"/>
      <c r="BYI222" s="1271"/>
      <c r="BYJ222" s="1271"/>
      <c r="BYK222" s="1271"/>
      <c r="BYL222" s="619"/>
      <c r="BYM222" s="210"/>
      <c r="BYN222" s="1483"/>
      <c r="BYO222" s="1482"/>
      <c r="BYP222" s="1152"/>
      <c r="BYQ222" s="1153"/>
      <c r="BYR222" s="1271"/>
      <c r="BYS222" s="1271"/>
      <c r="BYT222" s="1271"/>
      <c r="BYU222" s="619"/>
      <c r="BYV222" s="210"/>
      <c r="BYW222" s="1483"/>
      <c r="BYX222" s="1482"/>
      <c r="BYY222" s="1152"/>
      <c r="BYZ222" s="1153"/>
      <c r="BZA222" s="1271"/>
      <c r="BZB222" s="1271"/>
      <c r="BZC222" s="1271"/>
      <c r="BZD222" s="619"/>
      <c r="BZE222" s="210"/>
      <c r="BZF222" s="1483"/>
      <c r="BZG222" s="1482"/>
      <c r="BZH222" s="1152"/>
      <c r="BZI222" s="1153"/>
      <c r="BZJ222" s="1271"/>
      <c r="BZK222" s="1271"/>
      <c r="BZL222" s="1271"/>
      <c r="BZM222" s="619"/>
      <c r="BZN222" s="210"/>
      <c r="BZO222" s="1483"/>
      <c r="BZP222" s="1482"/>
      <c r="BZQ222" s="1152"/>
      <c r="BZR222" s="1153"/>
      <c r="BZS222" s="1271"/>
      <c r="BZT222" s="1271"/>
      <c r="BZU222" s="1271"/>
      <c r="BZV222" s="619"/>
      <c r="BZW222" s="210"/>
      <c r="BZX222" s="1483"/>
      <c r="BZY222" s="1482"/>
      <c r="BZZ222" s="1152"/>
      <c r="CAA222" s="1153"/>
      <c r="CAB222" s="1271"/>
      <c r="CAC222" s="1271"/>
      <c r="CAD222" s="1271"/>
      <c r="CAE222" s="619"/>
      <c r="CAF222" s="210"/>
      <c r="CAG222" s="1483"/>
      <c r="CAH222" s="1482"/>
      <c r="CAI222" s="1152"/>
      <c r="CAJ222" s="1153"/>
      <c r="CAK222" s="1271"/>
      <c r="CAL222" s="1271"/>
      <c r="CAM222" s="1271"/>
      <c r="CAN222" s="619"/>
      <c r="CAO222" s="210"/>
      <c r="CAP222" s="1483"/>
      <c r="CAQ222" s="1482"/>
      <c r="CAR222" s="1152"/>
      <c r="CAS222" s="1153"/>
      <c r="CAT222" s="1271"/>
      <c r="CAU222" s="1271"/>
      <c r="CAV222" s="1271"/>
      <c r="CAW222" s="619"/>
      <c r="CAX222" s="210"/>
      <c r="CAY222" s="1483"/>
      <c r="CAZ222" s="1482"/>
      <c r="CBA222" s="1152"/>
      <c r="CBB222" s="1153"/>
      <c r="CBC222" s="1271"/>
      <c r="CBD222" s="1271"/>
      <c r="CBE222" s="1271"/>
      <c r="CBF222" s="619"/>
      <c r="CBG222" s="210"/>
      <c r="CBH222" s="1483"/>
      <c r="CBI222" s="1482"/>
      <c r="CBJ222" s="1152"/>
      <c r="CBK222" s="1153"/>
      <c r="CBL222" s="1271"/>
      <c r="CBM222" s="1271"/>
      <c r="CBN222" s="1271"/>
      <c r="CBO222" s="619"/>
      <c r="CBP222" s="210"/>
      <c r="CBQ222" s="1483"/>
      <c r="CBR222" s="1482"/>
      <c r="CBS222" s="1152"/>
      <c r="CBT222" s="1153"/>
      <c r="CBU222" s="1271"/>
      <c r="CBV222" s="1271"/>
      <c r="CBW222" s="1271"/>
      <c r="CBX222" s="619"/>
      <c r="CBY222" s="210"/>
      <c r="CBZ222" s="1483"/>
      <c r="CCA222" s="1482"/>
      <c r="CCB222" s="1152"/>
      <c r="CCC222" s="1153"/>
      <c r="CCD222" s="1271"/>
      <c r="CCE222" s="1271"/>
      <c r="CCF222" s="1271"/>
      <c r="CCG222" s="619"/>
      <c r="CCH222" s="210"/>
      <c r="CCI222" s="1483"/>
      <c r="CCJ222" s="1482"/>
      <c r="CCK222" s="1152"/>
      <c r="CCL222" s="1153"/>
      <c r="CCM222" s="1271"/>
      <c r="CCN222" s="1271"/>
      <c r="CCO222" s="1271"/>
      <c r="CCP222" s="619"/>
      <c r="CCQ222" s="210"/>
      <c r="CCR222" s="1483"/>
      <c r="CCS222" s="1482"/>
      <c r="CCT222" s="1152"/>
      <c r="CCU222" s="1153"/>
      <c r="CCV222" s="1271"/>
      <c r="CCW222" s="1271"/>
      <c r="CCX222" s="1271"/>
      <c r="CCY222" s="619"/>
      <c r="CCZ222" s="210"/>
      <c r="CDA222" s="1483"/>
      <c r="CDB222" s="1482"/>
      <c r="CDC222" s="1152"/>
      <c r="CDD222" s="1153"/>
      <c r="CDE222" s="1271"/>
      <c r="CDF222" s="1271"/>
      <c r="CDG222" s="1271"/>
      <c r="CDH222" s="619"/>
      <c r="CDI222" s="210"/>
      <c r="CDJ222" s="1483"/>
      <c r="CDK222" s="1482"/>
      <c r="CDL222" s="1152"/>
      <c r="CDM222" s="1153"/>
      <c r="CDN222" s="1271"/>
      <c r="CDO222" s="1271"/>
      <c r="CDP222" s="1271"/>
      <c r="CDQ222" s="619"/>
      <c r="CDR222" s="210"/>
      <c r="CDS222" s="1483"/>
      <c r="CDT222" s="1482"/>
      <c r="CDU222" s="1152"/>
      <c r="CDV222" s="1153"/>
      <c r="CDW222" s="1271"/>
      <c r="CDX222" s="1271"/>
      <c r="CDY222" s="1271"/>
      <c r="CDZ222" s="619"/>
      <c r="CEA222" s="210"/>
      <c r="CEB222" s="1483"/>
      <c r="CEC222" s="1482"/>
      <c r="CED222" s="1152"/>
      <c r="CEE222" s="1153"/>
      <c r="CEF222" s="1271"/>
      <c r="CEG222" s="1271"/>
      <c r="CEH222" s="1271"/>
      <c r="CEI222" s="619"/>
      <c r="CEJ222" s="210"/>
      <c r="CEK222" s="1483"/>
      <c r="CEL222" s="1482"/>
      <c r="CEM222" s="1152"/>
      <c r="CEN222" s="1153"/>
      <c r="CEO222" s="1271"/>
      <c r="CEP222" s="1271"/>
      <c r="CEQ222" s="1271"/>
      <c r="CER222" s="619"/>
      <c r="CES222" s="210"/>
      <c r="CET222" s="1483"/>
      <c r="CEU222" s="1482"/>
      <c r="CEV222" s="1152"/>
      <c r="CEW222" s="1153"/>
      <c r="CEX222" s="1271"/>
      <c r="CEY222" s="1271"/>
      <c r="CEZ222" s="1271"/>
      <c r="CFA222" s="619"/>
      <c r="CFB222" s="210"/>
      <c r="CFC222" s="1483"/>
      <c r="CFD222" s="1482"/>
      <c r="CFE222" s="1152"/>
      <c r="CFF222" s="1153"/>
      <c r="CFG222" s="1271"/>
      <c r="CFH222" s="1271"/>
      <c r="CFI222" s="1271"/>
      <c r="CFJ222" s="619"/>
      <c r="CFK222" s="210"/>
      <c r="CFL222" s="1483"/>
      <c r="CFM222" s="1482"/>
      <c r="CFN222" s="1152"/>
      <c r="CFO222" s="1153"/>
      <c r="CFP222" s="1271"/>
      <c r="CFQ222" s="1271"/>
      <c r="CFR222" s="1271"/>
      <c r="CFS222" s="619"/>
      <c r="CFT222" s="210"/>
      <c r="CFU222" s="1483"/>
      <c r="CFV222" s="1482"/>
      <c r="CFW222" s="1152"/>
      <c r="CFX222" s="1153"/>
      <c r="CFY222" s="1271"/>
      <c r="CFZ222" s="1271"/>
      <c r="CGA222" s="1271"/>
      <c r="CGB222" s="619"/>
      <c r="CGC222" s="210"/>
      <c r="CGD222" s="1483"/>
      <c r="CGE222" s="1482"/>
      <c r="CGF222" s="1152"/>
      <c r="CGG222" s="1153"/>
      <c r="CGH222" s="1271"/>
      <c r="CGI222" s="1271"/>
      <c r="CGJ222" s="1271"/>
      <c r="CGK222" s="619"/>
      <c r="CGL222" s="210"/>
      <c r="CGM222" s="1483"/>
      <c r="CGN222" s="1482"/>
      <c r="CGO222" s="1152"/>
      <c r="CGP222" s="1153"/>
      <c r="CGQ222" s="1271"/>
      <c r="CGR222" s="1271"/>
      <c r="CGS222" s="1271"/>
      <c r="CGT222" s="619"/>
      <c r="CGU222" s="210"/>
      <c r="CGV222" s="1483"/>
      <c r="CGW222" s="1482"/>
      <c r="CGX222" s="1152"/>
      <c r="CGY222" s="1153"/>
      <c r="CGZ222" s="1271"/>
      <c r="CHA222" s="1271"/>
      <c r="CHB222" s="1271"/>
      <c r="CHC222" s="619"/>
      <c r="CHD222" s="210"/>
      <c r="CHE222" s="1483"/>
      <c r="CHF222" s="1482"/>
      <c r="CHG222" s="1152"/>
      <c r="CHH222" s="1153"/>
      <c r="CHI222" s="1271"/>
      <c r="CHJ222" s="1271"/>
      <c r="CHK222" s="1271"/>
      <c r="CHL222" s="619"/>
      <c r="CHM222" s="210"/>
      <c r="CHN222" s="1483"/>
      <c r="CHO222" s="1482"/>
      <c r="CHP222" s="1152"/>
      <c r="CHQ222" s="1153"/>
      <c r="CHR222" s="1271"/>
      <c r="CHS222" s="1271"/>
      <c r="CHT222" s="1271"/>
      <c r="CHU222" s="619"/>
      <c r="CHV222" s="210"/>
      <c r="CHW222" s="1483"/>
      <c r="CHX222" s="1482"/>
      <c r="CHY222" s="1152"/>
      <c r="CHZ222" s="1153"/>
      <c r="CIA222" s="1271"/>
      <c r="CIB222" s="1271"/>
      <c r="CIC222" s="1271"/>
      <c r="CID222" s="619"/>
      <c r="CIE222" s="210"/>
      <c r="CIF222" s="1483"/>
      <c r="CIG222" s="1482"/>
      <c r="CIH222" s="1152"/>
      <c r="CII222" s="1153"/>
      <c r="CIJ222" s="1271"/>
      <c r="CIK222" s="1271"/>
      <c r="CIL222" s="1271"/>
      <c r="CIM222" s="619"/>
      <c r="CIN222" s="210"/>
      <c r="CIO222" s="1483"/>
      <c r="CIP222" s="1482"/>
      <c r="CIQ222" s="1152"/>
      <c r="CIR222" s="1153"/>
      <c r="CIS222" s="1271"/>
      <c r="CIT222" s="1271"/>
      <c r="CIU222" s="1271"/>
      <c r="CIV222" s="619"/>
      <c r="CIW222" s="210"/>
      <c r="CIX222" s="1483"/>
      <c r="CIY222" s="1482"/>
      <c r="CIZ222" s="1152"/>
      <c r="CJA222" s="1153"/>
      <c r="CJB222" s="1271"/>
      <c r="CJC222" s="1271"/>
      <c r="CJD222" s="1271"/>
      <c r="CJE222" s="619"/>
      <c r="CJF222" s="210"/>
      <c r="CJG222" s="1483"/>
      <c r="CJH222" s="1482"/>
      <c r="CJI222" s="1152"/>
      <c r="CJJ222" s="1153"/>
      <c r="CJK222" s="1271"/>
      <c r="CJL222" s="1271"/>
      <c r="CJM222" s="1271"/>
      <c r="CJN222" s="619"/>
      <c r="CJO222" s="210"/>
      <c r="CJP222" s="1483"/>
      <c r="CJQ222" s="1482"/>
      <c r="CJR222" s="1152"/>
      <c r="CJS222" s="1153"/>
      <c r="CJT222" s="1271"/>
      <c r="CJU222" s="1271"/>
      <c r="CJV222" s="1271"/>
      <c r="CJW222" s="619"/>
      <c r="CJX222" s="210"/>
      <c r="CJY222" s="1483"/>
      <c r="CJZ222" s="1482"/>
      <c r="CKA222" s="1152"/>
      <c r="CKB222" s="1153"/>
      <c r="CKC222" s="1271"/>
      <c r="CKD222" s="1271"/>
      <c r="CKE222" s="1271"/>
      <c r="CKF222" s="619"/>
      <c r="CKG222" s="210"/>
      <c r="CKH222" s="1483"/>
      <c r="CKI222" s="1482"/>
      <c r="CKJ222" s="1152"/>
      <c r="CKK222" s="1153"/>
      <c r="CKL222" s="1271"/>
      <c r="CKM222" s="1271"/>
      <c r="CKN222" s="1271"/>
      <c r="CKO222" s="619"/>
      <c r="CKP222" s="210"/>
      <c r="CKQ222" s="1483"/>
      <c r="CKR222" s="1482"/>
      <c r="CKS222" s="1152"/>
      <c r="CKT222" s="1153"/>
      <c r="CKU222" s="1271"/>
      <c r="CKV222" s="1271"/>
      <c r="CKW222" s="1271"/>
      <c r="CKX222" s="619"/>
      <c r="CKY222" s="210"/>
      <c r="CKZ222" s="1483"/>
      <c r="CLA222" s="1482"/>
      <c r="CLB222" s="1152"/>
      <c r="CLC222" s="1153"/>
      <c r="CLD222" s="1271"/>
      <c r="CLE222" s="1271"/>
      <c r="CLF222" s="1271"/>
      <c r="CLG222" s="619"/>
      <c r="CLH222" s="210"/>
      <c r="CLI222" s="1483"/>
      <c r="CLJ222" s="1482"/>
      <c r="CLK222" s="1152"/>
      <c r="CLL222" s="1153"/>
      <c r="CLM222" s="1271"/>
      <c r="CLN222" s="1271"/>
      <c r="CLO222" s="1271"/>
      <c r="CLP222" s="619"/>
      <c r="CLQ222" s="210"/>
      <c r="CLR222" s="1483"/>
      <c r="CLS222" s="1482"/>
      <c r="CLT222" s="1152"/>
      <c r="CLU222" s="1153"/>
      <c r="CLV222" s="1271"/>
      <c r="CLW222" s="1271"/>
      <c r="CLX222" s="1271"/>
      <c r="CLY222" s="619"/>
      <c r="CLZ222" s="210"/>
      <c r="CMA222" s="1483"/>
      <c r="CMB222" s="1482"/>
      <c r="CMC222" s="1152"/>
      <c r="CMD222" s="1153"/>
      <c r="CME222" s="1271"/>
      <c r="CMF222" s="1271"/>
      <c r="CMG222" s="1271"/>
      <c r="CMH222" s="619"/>
      <c r="CMI222" s="210"/>
      <c r="CMJ222" s="1483"/>
      <c r="CMK222" s="1482"/>
      <c r="CML222" s="1152"/>
      <c r="CMM222" s="1153"/>
      <c r="CMN222" s="1271"/>
      <c r="CMO222" s="1271"/>
      <c r="CMP222" s="1271"/>
      <c r="CMQ222" s="619"/>
      <c r="CMR222" s="210"/>
      <c r="CMS222" s="1483"/>
      <c r="CMT222" s="1482"/>
      <c r="CMU222" s="1152"/>
      <c r="CMV222" s="1153"/>
      <c r="CMW222" s="1271"/>
      <c r="CMX222" s="1271"/>
      <c r="CMY222" s="1271"/>
      <c r="CMZ222" s="619"/>
      <c r="CNA222" s="210"/>
      <c r="CNB222" s="1483"/>
      <c r="CNC222" s="1482"/>
      <c r="CND222" s="1152"/>
      <c r="CNE222" s="1153"/>
      <c r="CNF222" s="1271"/>
      <c r="CNG222" s="1271"/>
      <c r="CNH222" s="1271"/>
      <c r="CNI222" s="619"/>
      <c r="CNJ222" s="210"/>
      <c r="CNK222" s="1483"/>
      <c r="CNL222" s="1482"/>
      <c r="CNM222" s="1152"/>
      <c r="CNN222" s="1153"/>
      <c r="CNO222" s="1271"/>
      <c r="CNP222" s="1271"/>
      <c r="CNQ222" s="1271"/>
      <c r="CNR222" s="619"/>
      <c r="CNS222" s="210"/>
      <c r="CNT222" s="1483"/>
      <c r="CNU222" s="1482"/>
      <c r="CNV222" s="1152"/>
      <c r="CNW222" s="1153"/>
      <c r="CNX222" s="1271"/>
      <c r="CNY222" s="1271"/>
      <c r="CNZ222" s="1271"/>
      <c r="COA222" s="619"/>
      <c r="COB222" s="210"/>
      <c r="COC222" s="1483"/>
      <c r="COD222" s="1482"/>
      <c r="COE222" s="1152"/>
      <c r="COF222" s="1153"/>
      <c r="COG222" s="1271"/>
      <c r="COH222" s="1271"/>
      <c r="COI222" s="1271"/>
      <c r="COJ222" s="619"/>
      <c r="COK222" s="210"/>
      <c r="COL222" s="1483"/>
      <c r="COM222" s="1482"/>
      <c r="CON222" s="1152"/>
      <c r="COO222" s="1153"/>
      <c r="COP222" s="1271"/>
      <c r="COQ222" s="1271"/>
      <c r="COR222" s="1271"/>
      <c r="COS222" s="619"/>
      <c r="COT222" s="210"/>
      <c r="COU222" s="1483"/>
      <c r="COV222" s="1482"/>
      <c r="COW222" s="1152"/>
      <c r="COX222" s="1153"/>
      <c r="COY222" s="1271"/>
      <c r="COZ222" s="1271"/>
      <c r="CPA222" s="1271"/>
      <c r="CPB222" s="619"/>
      <c r="CPC222" s="210"/>
      <c r="CPD222" s="1483"/>
      <c r="CPE222" s="1482"/>
      <c r="CPF222" s="1152"/>
      <c r="CPG222" s="1153"/>
      <c r="CPH222" s="1271"/>
      <c r="CPI222" s="1271"/>
      <c r="CPJ222" s="1271"/>
      <c r="CPK222" s="619"/>
      <c r="CPL222" s="210"/>
      <c r="CPM222" s="1483"/>
      <c r="CPN222" s="1482"/>
      <c r="CPO222" s="1152"/>
      <c r="CPP222" s="1153"/>
      <c r="CPQ222" s="1271"/>
      <c r="CPR222" s="1271"/>
      <c r="CPS222" s="1271"/>
      <c r="CPT222" s="619"/>
      <c r="CPU222" s="210"/>
      <c r="CPV222" s="1483"/>
      <c r="CPW222" s="1482"/>
      <c r="CPX222" s="1152"/>
      <c r="CPY222" s="1153"/>
      <c r="CPZ222" s="1271"/>
      <c r="CQA222" s="1271"/>
      <c r="CQB222" s="1271"/>
      <c r="CQC222" s="619"/>
      <c r="CQD222" s="210"/>
      <c r="CQE222" s="1483"/>
      <c r="CQF222" s="1482"/>
      <c r="CQG222" s="1152"/>
      <c r="CQH222" s="1153"/>
      <c r="CQI222" s="1271"/>
      <c r="CQJ222" s="1271"/>
      <c r="CQK222" s="1271"/>
      <c r="CQL222" s="619"/>
      <c r="CQM222" s="210"/>
      <c r="CQN222" s="1483"/>
      <c r="CQO222" s="1482"/>
      <c r="CQP222" s="1152"/>
      <c r="CQQ222" s="1153"/>
      <c r="CQR222" s="1271"/>
      <c r="CQS222" s="1271"/>
      <c r="CQT222" s="1271"/>
      <c r="CQU222" s="619"/>
      <c r="CQV222" s="210"/>
      <c r="CQW222" s="1483"/>
      <c r="CQX222" s="1482"/>
      <c r="CQY222" s="1152"/>
      <c r="CQZ222" s="1153"/>
      <c r="CRA222" s="1271"/>
      <c r="CRB222" s="1271"/>
      <c r="CRC222" s="1271"/>
      <c r="CRD222" s="619"/>
      <c r="CRE222" s="210"/>
      <c r="CRF222" s="1483"/>
      <c r="CRG222" s="1482"/>
      <c r="CRH222" s="1152"/>
      <c r="CRI222" s="1153"/>
      <c r="CRJ222" s="1271"/>
      <c r="CRK222" s="1271"/>
      <c r="CRL222" s="1271"/>
      <c r="CRM222" s="619"/>
      <c r="CRN222" s="210"/>
      <c r="CRO222" s="1483"/>
      <c r="CRP222" s="1482"/>
      <c r="CRQ222" s="1152"/>
      <c r="CRR222" s="1153"/>
      <c r="CRS222" s="1271"/>
      <c r="CRT222" s="1271"/>
      <c r="CRU222" s="1271"/>
      <c r="CRV222" s="619"/>
      <c r="CRW222" s="210"/>
      <c r="CRX222" s="1483"/>
      <c r="CRY222" s="1482"/>
      <c r="CRZ222" s="1152"/>
      <c r="CSA222" s="1153"/>
      <c r="CSB222" s="1271"/>
      <c r="CSC222" s="1271"/>
      <c r="CSD222" s="1271"/>
      <c r="CSE222" s="619"/>
      <c r="CSF222" s="210"/>
      <c r="CSG222" s="1483"/>
      <c r="CSH222" s="1482"/>
      <c r="CSI222" s="1152"/>
      <c r="CSJ222" s="1153"/>
      <c r="CSK222" s="1271"/>
      <c r="CSL222" s="1271"/>
      <c r="CSM222" s="1271"/>
      <c r="CSN222" s="619"/>
      <c r="CSO222" s="210"/>
      <c r="CSP222" s="1483"/>
      <c r="CSQ222" s="1482"/>
      <c r="CSR222" s="1152"/>
      <c r="CSS222" s="1153"/>
      <c r="CST222" s="1271"/>
      <c r="CSU222" s="1271"/>
      <c r="CSV222" s="1271"/>
      <c r="CSW222" s="619"/>
      <c r="CSX222" s="210"/>
      <c r="CSY222" s="1483"/>
      <c r="CSZ222" s="1482"/>
      <c r="CTA222" s="1152"/>
      <c r="CTB222" s="1153"/>
      <c r="CTC222" s="1271"/>
      <c r="CTD222" s="1271"/>
      <c r="CTE222" s="1271"/>
      <c r="CTF222" s="619"/>
      <c r="CTG222" s="210"/>
      <c r="CTH222" s="1483"/>
      <c r="CTI222" s="1482"/>
      <c r="CTJ222" s="1152"/>
      <c r="CTK222" s="1153"/>
      <c r="CTL222" s="1271"/>
      <c r="CTM222" s="1271"/>
      <c r="CTN222" s="1271"/>
      <c r="CTO222" s="619"/>
      <c r="CTP222" s="210"/>
      <c r="CTQ222" s="1483"/>
      <c r="CTR222" s="1482"/>
      <c r="CTS222" s="1152"/>
      <c r="CTT222" s="1153"/>
      <c r="CTU222" s="1271"/>
      <c r="CTV222" s="1271"/>
      <c r="CTW222" s="1271"/>
      <c r="CTX222" s="619"/>
      <c r="CTY222" s="210"/>
      <c r="CTZ222" s="1483"/>
      <c r="CUA222" s="1482"/>
      <c r="CUB222" s="1152"/>
      <c r="CUC222" s="1153"/>
      <c r="CUD222" s="1271"/>
      <c r="CUE222" s="1271"/>
      <c r="CUF222" s="1271"/>
      <c r="CUG222" s="619"/>
      <c r="CUH222" s="210"/>
      <c r="CUI222" s="1483"/>
      <c r="CUJ222" s="1482"/>
      <c r="CUK222" s="1152"/>
      <c r="CUL222" s="1153"/>
      <c r="CUM222" s="1271"/>
      <c r="CUN222" s="1271"/>
      <c r="CUO222" s="1271"/>
      <c r="CUP222" s="619"/>
      <c r="CUQ222" s="210"/>
      <c r="CUR222" s="1483"/>
      <c r="CUS222" s="1482"/>
      <c r="CUT222" s="1152"/>
      <c r="CUU222" s="1153"/>
      <c r="CUV222" s="1271"/>
      <c r="CUW222" s="1271"/>
      <c r="CUX222" s="1271"/>
      <c r="CUY222" s="619"/>
      <c r="CUZ222" s="210"/>
      <c r="CVA222" s="1483"/>
      <c r="CVB222" s="1482"/>
      <c r="CVC222" s="1152"/>
      <c r="CVD222" s="1153"/>
      <c r="CVE222" s="1271"/>
      <c r="CVF222" s="1271"/>
      <c r="CVG222" s="1271"/>
      <c r="CVH222" s="619"/>
      <c r="CVI222" s="210"/>
      <c r="CVJ222" s="1483"/>
      <c r="CVK222" s="1482"/>
      <c r="CVL222" s="1152"/>
      <c r="CVM222" s="1153"/>
      <c r="CVN222" s="1271"/>
      <c r="CVO222" s="1271"/>
      <c r="CVP222" s="1271"/>
      <c r="CVQ222" s="619"/>
      <c r="CVR222" s="210"/>
      <c r="CVS222" s="1483"/>
      <c r="CVT222" s="1482"/>
      <c r="CVU222" s="1152"/>
      <c r="CVV222" s="1153"/>
      <c r="CVW222" s="1271"/>
      <c r="CVX222" s="1271"/>
      <c r="CVY222" s="1271"/>
      <c r="CVZ222" s="619"/>
      <c r="CWA222" s="210"/>
      <c r="CWB222" s="1483"/>
      <c r="CWC222" s="1482"/>
      <c r="CWD222" s="1152"/>
      <c r="CWE222" s="1153"/>
      <c r="CWF222" s="1271"/>
      <c r="CWG222" s="1271"/>
      <c r="CWH222" s="1271"/>
      <c r="CWI222" s="619"/>
      <c r="CWJ222" s="210"/>
      <c r="CWK222" s="1483"/>
      <c r="CWL222" s="1482"/>
      <c r="CWM222" s="1152"/>
      <c r="CWN222" s="1153"/>
      <c r="CWO222" s="1271"/>
      <c r="CWP222" s="1271"/>
      <c r="CWQ222" s="1271"/>
      <c r="CWR222" s="619"/>
      <c r="CWS222" s="210"/>
      <c r="CWT222" s="1483"/>
      <c r="CWU222" s="1482"/>
      <c r="CWV222" s="1152"/>
      <c r="CWW222" s="1153"/>
      <c r="CWX222" s="1271"/>
      <c r="CWY222" s="1271"/>
      <c r="CWZ222" s="1271"/>
      <c r="CXA222" s="619"/>
      <c r="CXB222" s="210"/>
      <c r="CXC222" s="1483"/>
      <c r="CXD222" s="1482"/>
      <c r="CXE222" s="1152"/>
      <c r="CXF222" s="1153"/>
      <c r="CXG222" s="1271"/>
      <c r="CXH222" s="1271"/>
      <c r="CXI222" s="1271"/>
      <c r="CXJ222" s="619"/>
      <c r="CXK222" s="210"/>
      <c r="CXL222" s="1483"/>
      <c r="CXM222" s="1482"/>
      <c r="CXN222" s="1152"/>
      <c r="CXO222" s="1153"/>
      <c r="CXP222" s="1271"/>
      <c r="CXQ222" s="1271"/>
      <c r="CXR222" s="1271"/>
      <c r="CXS222" s="619"/>
      <c r="CXT222" s="210"/>
      <c r="CXU222" s="1483"/>
      <c r="CXV222" s="1482"/>
      <c r="CXW222" s="1152"/>
      <c r="CXX222" s="1153"/>
      <c r="CXY222" s="1271"/>
      <c r="CXZ222" s="1271"/>
      <c r="CYA222" s="1271"/>
      <c r="CYB222" s="619"/>
      <c r="CYC222" s="210"/>
      <c r="CYD222" s="1483"/>
      <c r="CYE222" s="1482"/>
      <c r="CYF222" s="1152"/>
      <c r="CYG222" s="1153"/>
      <c r="CYH222" s="1271"/>
      <c r="CYI222" s="1271"/>
      <c r="CYJ222" s="1271"/>
      <c r="CYK222" s="619"/>
      <c r="CYL222" s="210"/>
      <c r="CYM222" s="1483"/>
      <c r="CYN222" s="1482"/>
      <c r="CYO222" s="1152"/>
      <c r="CYP222" s="1153"/>
      <c r="CYQ222" s="1271"/>
      <c r="CYR222" s="1271"/>
      <c r="CYS222" s="1271"/>
      <c r="CYT222" s="619"/>
      <c r="CYU222" s="210"/>
      <c r="CYV222" s="1483"/>
      <c r="CYW222" s="1482"/>
      <c r="CYX222" s="1152"/>
      <c r="CYY222" s="1153"/>
      <c r="CYZ222" s="1271"/>
      <c r="CZA222" s="1271"/>
      <c r="CZB222" s="1271"/>
      <c r="CZC222" s="619"/>
      <c r="CZD222" s="210"/>
      <c r="CZE222" s="1483"/>
      <c r="CZF222" s="1482"/>
      <c r="CZG222" s="1152"/>
      <c r="CZH222" s="1153"/>
      <c r="CZI222" s="1271"/>
      <c r="CZJ222" s="1271"/>
      <c r="CZK222" s="1271"/>
      <c r="CZL222" s="619"/>
      <c r="CZM222" s="210"/>
      <c r="CZN222" s="1483"/>
      <c r="CZO222" s="1482"/>
      <c r="CZP222" s="1152"/>
      <c r="CZQ222" s="1153"/>
      <c r="CZR222" s="1271"/>
      <c r="CZS222" s="1271"/>
      <c r="CZT222" s="1271"/>
      <c r="CZU222" s="619"/>
      <c r="CZV222" s="210"/>
      <c r="CZW222" s="1483"/>
      <c r="CZX222" s="1482"/>
      <c r="CZY222" s="1152"/>
      <c r="CZZ222" s="1153"/>
      <c r="DAA222" s="1271"/>
      <c r="DAB222" s="1271"/>
      <c r="DAC222" s="1271"/>
      <c r="DAD222" s="619"/>
      <c r="DAE222" s="210"/>
      <c r="DAF222" s="1483"/>
      <c r="DAG222" s="1482"/>
      <c r="DAH222" s="1152"/>
      <c r="DAI222" s="1153"/>
      <c r="DAJ222" s="1271"/>
      <c r="DAK222" s="1271"/>
      <c r="DAL222" s="1271"/>
      <c r="DAM222" s="619"/>
      <c r="DAN222" s="210"/>
      <c r="DAO222" s="1483"/>
      <c r="DAP222" s="1482"/>
      <c r="DAQ222" s="1152"/>
      <c r="DAR222" s="1153"/>
      <c r="DAS222" s="1271"/>
      <c r="DAT222" s="1271"/>
      <c r="DAU222" s="1271"/>
      <c r="DAV222" s="619"/>
      <c r="DAW222" s="210"/>
      <c r="DAX222" s="1483"/>
      <c r="DAY222" s="1482"/>
      <c r="DAZ222" s="1152"/>
      <c r="DBA222" s="1153"/>
      <c r="DBB222" s="1271"/>
      <c r="DBC222" s="1271"/>
      <c r="DBD222" s="1271"/>
      <c r="DBE222" s="619"/>
      <c r="DBF222" s="210"/>
      <c r="DBG222" s="1483"/>
      <c r="DBH222" s="1482"/>
      <c r="DBI222" s="1152"/>
      <c r="DBJ222" s="1153"/>
      <c r="DBK222" s="1271"/>
      <c r="DBL222" s="1271"/>
      <c r="DBM222" s="1271"/>
      <c r="DBN222" s="619"/>
      <c r="DBO222" s="210"/>
      <c r="DBP222" s="1483"/>
      <c r="DBQ222" s="1482"/>
      <c r="DBR222" s="1152"/>
      <c r="DBS222" s="1153"/>
      <c r="DBT222" s="1271"/>
      <c r="DBU222" s="1271"/>
      <c r="DBV222" s="1271"/>
      <c r="DBW222" s="619"/>
      <c r="DBX222" s="210"/>
      <c r="DBY222" s="1483"/>
      <c r="DBZ222" s="1482"/>
      <c r="DCA222" s="1152"/>
      <c r="DCB222" s="1153"/>
      <c r="DCC222" s="1271"/>
      <c r="DCD222" s="1271"/>
      <c r="DCE222" s="1271"/>
      <c r="DCF222" s="619"/>
      <c r="DCG222" s="210"/>
      <c r="DCH222" s="1483"/>
      <c r="DCI222" s="1482"/>
      <c r="DCJ222" s="1152"/>
      <c r="DCK222" s="1153"/>
      <c r="DCL222" s="1271"/>
      <c r="DCM222" s="1271"/>
      <c r="DCN222" s="1271"/>
      <c r="DCO222" s="619"/>
      <c r="DCP222" s="210"/>
      <c r="DCQ222" s="1483"/>
      <c r="DCR222" s="1482"/>
      <c r="DCS222" s="1152"/>
      <c r="DCT222" s="1153"/>
      <c r="DCU222" s="1271"/>
      <c r="DCV222" s="1271"/>
      <c r="DCW222" s="1271"/>
      <c r="DCX222" s="619"/>
      <c r="DCY222" s="210"/>
      <c r="DCZ222" s="1483"/>
      <c r="DDA222" s="1482"/>
      <c r="DDB222" s="1152"/>
      <c r="DDC222" s="1153"/>
      <c r="DDD222" s="1271"/>
      <c r="DDE222" s="1271"/>
      <c r="DDF222" s="1271"/>
      <c r="DDG222" s="619"/>
      <c r="DDH222" s="210"/>
      <c r="DDI222" s="1483"/>
      <c r="DDJ222" s="1482"/>
      <c r="DDK222" s="1152"/>
      <c r="DDL222" s="1153"/>
      <c r="DDM222" s="1271"/>
      <c r="DDN222" s="1271"/>
      <c r="DDO222" s="1271"/>
      <c r="DDP222" s="619"/>
      <c r="DDQ222" s="210"/>
      <c r="DDR222" s="1483"/>
      <c r="DDS222" s="1482"/>
      <c r="DDT222" s="1152"/>
      <c r="DDU222" s="1153"/>
      <c r="DDV222" s="1271"/>
      <c r="DDW222" s="1271"/>
      <c r="DDX222" s="1271"/>
      <c r="DDY222" s="619"/>
      <c r="DDZ222" s="210"/>
      <c r="DEA222" s="1483"/>
      <c r="DEB222" s="1482"/>
      <c r="DEC222" s="1152"/>
      <c r="DED222" s="1153"/>
      <c r="DEE222" s="1271"/>
      <c r="DEF222" s="1271"/>
      <c r="DEG222" s="1271"/>
      <c r="DEH222" s="619"/>
      <c r="DEI222" s="210"/>
      <c r="DEJ222" s="1483"/>
      <c r="DEK222" s="1482"/>
      <c r="DEL222" s="1152"/>
      <c r="DEM222" s="1153"/>
      <c r="DEN222" s="1271"/>
      <c r="DEO222" s="1271"/>
      <c r="DEP222" s="1271"/>
      <c r="DEQ222" s="619"/>
      <c r="DER222" s="210"/>
      <c r="DES222" s="1483"/>
      <c r="DET222" s="1482"/>
      <c r="DEU222" s="1152"/>
      <c r="DEV222" s="1153"/>
      <c r="DEW222" s="1271"/>
      <c r="DEX222" s="1271"/>
      <c r="DEY222" s="1271"/>
      <c r="DEZ222" s="619"/>
      <c r="DFA222" s="210"/>
      <c r="DFB222" s="1483"/>
      <c r="DFC222" s="1482"/>
      <c r="DFD222" s="1152"/>
      <c r="DFE222" s="1153"/>
      <c r="DFF222" s="1271"/>
      <c r="DFG222" s="1271"/>
      <c r="DFH222" s="1271"/>
      <c r="DFI222" s="619"/>
      <c r="DFJ222" s="210"/>
      <c r="DFK222" s="1483"/>
      <c r="DFL222" s="1482"/>
      <c r="DFM222" s="1152"/>
      <c r="DFN222" s="1153"/>
      <c r="DFO222" s="1271"/>
      <c r="DFP222" s="1271"/>
      <c r="DFQ222" s="1271"/>
      <c r="DFR222" s="619"/>
      <c r="DFS222" s="210"/>
      <c r="DFT222" s="1483"/>
      <c r="DFU222" s="1482"/>
      <c r="DFV222" s="1152"/>
      <c r="DFW222" s="1153"/>
      <c r="DFX222" s="1271"/>
      <c r="DFY222" s="1271"/>
      <c r="DFZ222" s="1271"/>
      <c r="DGA222" s="619"/>
      <c r="DGB222" s="210"/>
      <c r="DGC222" s="1483"/>
      <c r="DGD222" s="1482"/>
      <c r="DGE222" s="1152"/>
      <c r="DGF222" s="1153"/>
      <c r="DGG222" s="1271"/>
      <c r="DGH222" s="1271"/>
      <c r="DGI222" s="1271"/>
      <c r="DGJ222" s="619"/>
      <c r="DGK222" s="210"/>
      <c r="DGL222" s="1483"/>
      <c r="DGM222" s="1482"/>
      <c r="DGN222" s="1152"/>
      <c r="DGO222" s="1153"/>
      <c r="DGP222" s="1271"/>
      <c r="DGQ222" s="1271"/>
      <c r="DGR222" s="1271"/>
      <c r="DGS222" s="619"/>
      <c r="DGT222" s="210"/>
      <c r="DGU222" s="1483"/>
      <c r="DGV222" s="1482"/>
      <c r="DGW222" s="1152"/>
      <c r="DGX222" s="1153"/>
      <c r="DGY222" s="1271"/>
      <c r="DGZ222" s="1271"/>
      <c r="DHA222" s="1271"/>
      <c r="DHB222" s="619"/>
      <c r="DHC222" s="210"/>
      <c r="DHD222" s="1483"/>
      <c r="DHE222" s="1482"/>
      <c r="DHF222" s="1152"/>
      <c r="DHG222" s="1153"/>
      <c r="DHH222" s="1271"/>
      <c r="DHI222" s="1271"/>
      <c r="DHJ222" s="1271"/>
      <c r="DHK222" s="619"/>
      <c r="DHL222" s="210"/>
      <c r="DHM222" s="1483"/>
      <c r="DHN222" s="1482"/>
      <c r="DHO222" s="1152"/>
      <c r="DHP222" s="1153"/>
      <c r="DHQ222" s="1271"/>
      <c r="DHR222" s="1271"/>
      <c r="DHS222" s="1271"/>
      <c r="DHT222" s="619"/>
      <c r="DHU222" s="210"/>
      <c r="DHV222" s="1483"/>
      <c r="DHW222" s="1482"/>
      <c r="DHX222" s="1152"/>
      <c r="DHY222" s="1153"/>
      <c r="DHZ222" s="1271"/>
      <c r="DIA222" s="1271"/>
      <c r="DIB222" s="1271"/>
      <c r="DIC222" s="619"/>
      <c r="DID222" s="210"/>
      <c r="DIE222" s="1483"/>
      <c r="DIF222" s="1482"/>
      <c r="DIG222" s="1152"/>
      <c r="DIH222" s="1153"/>
      <c r="DII222" s="1271"/>
      <c r="DIJ222" s="1271"/>
      <c r="DIK222" s="1271"/>
      <c r="DIL222" s="619"/>
      <c r="DIM222" s="210"/>
      <c r="DIN222" s="1483"/>
      <c r="DIO222" s="1482"/>
      <c r="DIP222" s="1152"/>
      <c r="DIQ222" s="1153"/>
      <c r="DIR222" s="1271"/>
      <c r="DIS222" s="1271"/>
      <c r="DIT222" s="1271"/>
      <c r="DIU222" s="619"/>
      <c r="DIV222" s="210"/>
      <c r="DIW222" s="1483"/>
      <c r="DIX222" s="1482"/>
      <c r="DIY222" s="1152"/>
      <c r="DIZ222" s="1153"/>
      <c r="DJA222" s="1271"/>
      <c r="DJB222" s="1271"/>
      <c r="DJC222" s="1271"/>
      <c r="DJD222" s="619"/>
      <c r="DJE222" s="210"/>
      <c r="DJF222" s="1483"/>
      <c r="DJG222" s="1482"/>
      <c r="DJH222" s="1152"/>
      <c r="DJI222" s="1153"/>
      <c r="DJJ222" s="1271"/>
      <c r="DJK222" s="1271"/>
      <c r="DJL222" s="1271"/>
      <c r="DJM222" s="619"/>
      <c r="DJN222" s="210"/>
      <c r="DJO222" s="1483"/>
      <c r="DJP222" s="1482"/>
      <c r="DJQ222" s="1152"/>
      <c r="DJR222" s="1153"/>
      <c r="DJS222" s="1271"/>
      <c r="DJT222" s="1271"/>
      <c r="DJU222" s="1271"/>
      <c r="DJV222" s="619"/>
      <c r="DJW222" s="210"/>
      <c r="DJX222" s="1483"/>
      <c r="DJY222" s="1482"/>
      <c r="DJZ222" s="1152"/>
      <c r="DKA222" s="1153"/>
      <c r="DKB222" s="1271"/>
      <c r="DKC222" s="1271"/>
      <c r="DKD222" s="1271"/>
      <c r="DKE222" s="619"/>
      <c r="DKF222" s="210"/>
      <c r="DKG222" s="1483"/>
      <c r="DKH222" s="1482"/>
      <c r="DKI222" s="1152"/>
      <c r="DKJ222" s="1153"/>
      <c r="DKK222" s="1271"/>
      <c r="DKL222" s="1271"/>
      <c r="DKM222" s="1271"/>
      <c r="DKN222" s="619"/>
      <c r="DKO222" s="210"/>
      <c r="DKP222" s="1483"/>
      <c r="DKQ222" s="1482"/>
      <c r="DKR222" s="1152"/>
      <c r="DKS222" s="1153"/>
      <c r="DKT222" s="1271"/>
      <c r="DKU222" s="1271"/>
      <c r="DKV222" s="1271"/>
      <c r="DKW222" s="619"/>
      <c r="DKX222" s="210"/>
      <c r="DKY222" s="1483"/>
      <c r="DKZ222" s="1482"/>
      <c r="DLA222" s="1152"/>
      <c r="DLB222" s="1153"/>
      <c r="DLC222" s="1271"/>
      <c r="DLD222" s="1271"/>
      <c r="DLE222" s="1271"/>
      <c r="DLF222" s="619"/>
      <c r="DLG222" s="210"/>
      <c r="DLH222" s="1483"/>
      <c r="DLI222" s="1482"/>
      <c r="DLJ222" s="1152"/>
      <c r="DLK222" s="1153"/>
      <c r="DLL222" s="1271"/>
      <c r="DLM222" s="1271"/>
      <c r="DLN222" s="1271"/>
      <c r="DLO222" s="619"/>
      <c r="DLP222" s="210"/>
      <c r="DLQ222" s="1483"/>
      <c r="DLR222" s="1482"/>
      <c r="DLS222" s="1152"/>
      <c r="DLT222" s="1153"/>
      <c r="DLU222" s="1271"/>
      <c r="DLV222" s="1271"/>
      <c r="DLW222" s="1271"/>
      <c r="DLX222" s="619"/>
      <c r="DLY222" s="210"/>
      <c r="DLZ222" s="1483"/>
      <c r="DMA222" s="1482"/>
      <c r="DMB222" s="1152"/>
      <c r="DMC222" s="1153"/>
      <c r="DMD222" s="1271"/>
      <c r="DME222" s="1271"/>
      <c r="DMF222" s="1271"/>
      <c r="DMG222" s="619"/>
      <c r="DMH222" s="210"/>
      <c r="DMI222" s="1483"/>
      <c r="DMJ222" s="1482"/>
      <c r="DMK222" s="1152"/>
      <c r="DML222" s="1153"/>
      <c r="DMM222" s="1271"/>
      <c r="DMN222" s="1271"/>
      <c r="DMO222" s="1271"/>
      <c r="DMP222" s="619"/>
      <c r="DMQ222" s="210"/>
      <c r="DMR222" s="1483"/>
      <c r="DMS222" s="1482"/>
      <c r="DMT222" s="1152"/>
      <c r="DMU222" s="1153"/>
      <c r="DMV222" s="1271"/>
      <c r="DMW222" s="1271"/>
      <c r="DMX222" s="1271"/>
      <c r="DMY222" s="619"/>
      <c r="DMZ222" s="210"/>
      <c r="DNA222" s="1483"/>
      <c r="DNB222" s="1482"/>
      <c r="DNC222" s="1152"/>
      <c r="DND222" s="1153"/>
      <c r="DNE222" s="1271"/>
      <c r="DNF222" s="1271"/>
      <c r="DNG222" s="1271"/>
      <c r="DNH222" s="619"/>
      <c r="DNI222" s="210"/>
      <c r="DNJ222" s="1483"/>
      <c r="DNK222" s="1482"/>
      <c r="DNL222" s="1152"/>
      <c r="DNM222" s="1153"/>
      <c r="DNN222" s="1271"/>
      <c r="DNO222" s="1271"/>
      <c r="DNP222" s="1271"/>
      <c r="DNQ222" s="619"/>
      <c r="DNR222" s="210"/>
      <c r="DNS222" s="1483"/>
      <c r="DNT222" s="1482"/>
      <c r="DNU222" s="1152"/>
      <c r="DNV222" s="1153"/>
      <c r="DNW222" s="1271"/>
      <c r="DNX222" s="1271"/>
      <c r="DNY222" s="1271"/>
      <c r="DNZ222" s="619"/>
      <c r="DOA222" s="210"/>
      <c r="DOB222" s="1483"/>
      <c r="DOC222" s="1482"/>
      <c r="DOD222" s="1152"/>
      <c r="DOE222" s="1153"/>
      <c r="DOF222" s="1271"/>
      <c r="DOG222" s="1271"/>
      <c r="DOH222" s="1271"/>
      <c r="DOI222" s="619"/>
      <c r="DOJ222" s="210"/>
      <c r="DOK222" s="1483"/>
      <c r="DOL222" s="1482"/>
      <c r="DOM222" s="1152"/>
      <c r="DON222" s="1153"/>
      <c r="DOO222" s="1271"/>
      <c r="DOP222" s="1271"/>
      <c r="DOQ222" s="1271"/>
      <c r="DOR222" s="619"/>
      <c r="DOS222" s="210"/>
      <c r="DOT222" s="1483"/>
      <c r="DOU222" s="1482"/>
      <c r="DOV222" s="1152"/>
      <c r="DOW222" s="1153"/>
      <c r="DOX222" s="1271"/>
      <c r="DOY222" s="1271"/>
      <c r="DOZ222" s="1271"/>
      <c r="DPA222" s="619"/>
      <c r="DPB222" s="210"/>
      <c r="DPC222" s="1483"/>
      <c r="DPD222" s="1482"/>
      <c r="DPE222" s="1152"/>
      <c r="DPF222" s="1153"/>
      <c r="DPG222" s="1271"/>
      <c r="DPH222" s="1271"/>
      <c r="DPI222" s="1271"/>
      <c r="DPJ222" s="619"/>
      <c r="DPK222" s="210"/>
      <c r="DPL222" s="1483"/>
      <c r="DPM222" s="1482"/>
      <c r="DPN222" s="1152"/>
      <c r="DPO222" s="1153"/>
      <c r="DPP222" s="1271"/>
      <c r="DPQ222" s="1271"/>
      <c r="DPR222" s="1271"/>
      <c r="DPS222" s="619"/>
      <c r="DPT222" s="210"/>
      <c r="DPU222" s="1483"/>
      <c r="DPV222" s="1482"/>
      <c r="DPW222" s="1152"/>
      <c r="DPX222" s="1153"/>
      <c r="DPY222" s="1271"/>
      <c r="DPZ222" s="1271"/>
      <c r="DQA222" s="1271"/>
      <c r="DQB222" s="619"/>
      <c r="DQC222" s="210"/>
      <c r="DQD222" s="1483"/>
      <c r="DQE222" s="1482"/>
      <c r="DQF222" s="1152"/>
      <c r="DQG222" s="1153"/>
      <c r="DQH222" s="1271"/>
      <c r="DQI222" s="1271"/>
      <c r="DQJ222" s="1271"/>
      <c r="DQK222" s="619"/>
      <c r="DQL222" s="210"/>
      <c r="DQM222" s="1483"/>
      <c r="DQN222" s="1482"/>
      <c r="DQO222" s="1152"/>
      <c r="DQP222" s="1153"/>
      <c r="DQQ222" s="1271"/>
      <c r="DQR222" s="1271"/>
      <c r="DQS222" s="1271"/>
      <c r="DQT222" s="619"/>
      <c r="DQU222" s="210"/>
      <c r="DQV222" s="1483"/>
      <c r="DQW222" s="1482"/>
      <c r="DQX222" s="1152"/>
      <c r="DQY222" s="1153"/>
      <c r="DQZ222" s="1271"/>
      <c r="DRA222" s="1271"/>
      <c r="DRB222" s="1271"/>
      <c r="DRC222" s="619"/>
      <c r="DRD222" s="210"/>
      <c r="DRE222" s="1483"/>
      <c r="DRF222" s="1482"/>
      <c r="DRG222" s="1152"/>
      <c r="DRH222" s="1153"/>
      <c r="DRI222" s="1271"/>
      <c r="DRJ222" s="1271"/>
      <c r="DRK222" s="1271"/>
      <c r="DRL222" s="619"/>
      <c r="DRM222" s="210"/>
      <c r="DRN222" s="1483"/>
      <c r="DRO222" s="1482"/>
      <c r="DRP222" s="1152"/>
      <c r="DRQ222" s="1153"/>
      <c r="DRR222" s="1271"/>
      <c r="DRS222" s="1271"/>
      <c r="DRT222" s="1271"/>
      <c r="DRU222" s="619"/>
      <c r="DRV222" s="210"/>
      <c r="DRW222" s="1483"/>
      <c r="DRX222" s="1482"/>
      <c r="DRY222" s="1152"/>
      <c r="DRZ222" s="1153"/>
      <c r="DSA222" s="1271"/>
      <c r="DSB222" s="1271"/>
      <c r="DSC222" s="1271"/>
      <c r="DSD222" s="619"/>
      <c r="DSE222" s="210"/>
      <c r="DSF222" s="1483"/>
      <c r="DSG222" s="1482"/>
      <c r="DSH222" s="1152"/>
      <c r="DSI222" s="1153"/>
      <c r="DSJ222" s="1271"/>
      <c r="DSK222" s="1271"/>
      <c r="DSL222" s="1271"/>
      <c r="DSM222" s="619"/>
      <c r="DSN222" s="210"/>
      <c r="DSO222" s="1483"/>
      <c r="DSP222" s="1482"/>
      <c r="DSQ222" s="1152"/>
      <c r="DSR222" s="1153"/>
      <c r="DSS222" s="1271"/>
      <c r="DST222" s="1271"/>
      <c r="DSU222" s="1271"/>
      <c r="DSV222" s="619"/>
      <c r="DSW222" s="210"/>
      <c r="DSX222" s="1483"/>
      <c r="DSY222" s="1482"/>
      <c r="DSZ222" s="1152"/>
      <c r="DTA222" s="1153"/>
      <c r="DTB222" s="1271"/>
      <c r="DTC222" s="1271"/>
      <c r="DTD222" s="1271"/>
      <c r="DTE222" s="619"/>
      <c r="DTF222" s="210"/>
      <c r="DTG222" s="1483"/>
      <c r="DTH222" s="1482"/>
      <c r="DTI222" s="1152"/>
      <c r="DTJ222" s="1153"/>
      <c r="DTK222" s="1271"/>
      <c r="DTL222" s="1271"/>
      <c r="DTM222" s="1271"/>
      <c r="DTN222" s="619"/>
      <c r="DTO222" s="210"/>
      <c r="DTP222" s="1483"/>
      <c r="DTQ222" s="1482"/>
      <c r="DTR222" s="1152"/>
      <c r="DTS222" s="1153"/>
      <c r="DTT222" s="1271"/>
      <c r="DTU222" s="1271"/>
      <c r="DTV222" s="1271"/>
      <c r="DTW222" s="619"/>
      <c r="DTX222" s="210"/>
      <c r="DTY222" s="1483"/>
      <c r="DTZ222" s="1482"/>
      <c r="DUA222" s="1152"/>
      <c r="DUB222" s="1153"/>
      <c r="DUC222" s="1271"/>
      <c r="DUD222" s="1271"/>
      <c r="DUE222" s="1271"/>
      <c r="DUF222" s="619"/>
      <c r="DUG222" s="210"/>
      <c r="DUH222" s="1483"/>
      <c r="DUI222" s="1482"/>
      <c r="DUJ222" s="1152"/>
      <c r="DUK222" s="1153"/>
      <c r="DUL222" s="1271"/>
      <c r="DUM222" s="1271"/>
      <c r="DUN222" s="1271"/>
      <c r="DUO222" s="619"/>
      <c r="DUP222" s="210"/>
      <c r="DUQ222" s="1483"/>
      <c r="DUR222" s="1482"/>
      <c r="DUS222" s="1152"/>
      <c r="DUT222" s="1153"/>
      <c r="DUU222" s="1271"/>
      <c r="DUV222" s="1271"/>
      <c r="DUW222" s="1271"/>
      <c r="DUX222" s="619"/>
      <c r="DUY222" s="210"/>
      <c r="DUZ222" s="1483"/>
      <c r="DVA222" s="1482"/>
      <c r="DVB222" s="1152"/>
      <c r="DVC222" s="1153"/>
      <c r="DVD222" s="1271"/>
      <c r="DVE222" s="1271"/>
      <c r="DVF222" s="1271"/>
      <c r="DVG222" s="619"/>
      <c r="DVH222" s="210"/>
      <c r="DVI222" s="1483"/>
      <c r="DVJ222" s="1482"/>
      <c r="DVK222" s="1152"/>
      <c r="DVL222" s="1153"/>
      <c r="DVM222" s="1271"/>
      <c r="DVN222" s="1271"/>
      <c r="DVO222" s="1271"/>
      <c r="DVP222" s="619"/>
      <c r="DVQ222" s="210"/>
      <c r="DVR222" s="1483"/>
      <c r="DVS222" s="1482"/>
      <c r="DVT222" s="1152"/>
      <c r="DVU222" s="1153"/>
      <c r="DVV222" s="1271"/>
      <c r="DVW222" s="1271"/>
      <c r="DVX222" s="1271"/>
      <c r="DVY222" s="619"/>
      <c r="DVZ222" s="210"/>
      <c r="DWA222" s="1483"/>
      <c r="DWB222" s="1482"/>
      <c r="DWC222" s="1152"/>
      <c r="DWD222" s="1153"/>
      <c r="DWE222" s="1271"/>
      <c r="DWF222" s="1271"/>
      <c r="DWG222" s="1271"/>
      <c r="DWH222" s="619"/>
      <c r="DWI222" s="210"/>
      <c r="DWJ222" s="1483"/>
      <c r="DWK222" s="1482"/>
      <c r="DWL222" s="1152"/>
      <c r="DWM222" s="1153"/>
      <c r="DWN222" s="1271"/>
      <c r="DWO222" s="1271"/>
      <c r="DWP222" s="1271"/>
      <c r="DWQ222" s="619"/>
      <c r="DWR222" s="210"/>
      <c r="DWS222" s="1483"/>
      <c r="DWT222" s="1482"/>
      <c r="DWU222" s="1152"/>
      <c r="DWV222" s="1153"/>
      <c r="DWW222" s="1271"/>
      <c r="DWX222" s="1271"/>
      <c r="DWY222" s="1271"/>
      <c r="DWZ222" s="619"/>
      <c r="DXA222" s="210"/>
      <c r="DXB222" s="1483"/>
      <c r="DXC222" s="1482"/>
      <c r="DXD222" s="1152"/>
      <c r="DXE222" s="1153"/>
      <c r="DXF222" s="1271"/>
      <c r="DXG222" s="1271"/>
      <c r="DXH222" s="1271"/>
      <c r="DXI222" s="619"/>
      <c r="DXJ222" s="210"/>
      <c r="DXK222" s="1483"/>
      <c r="DXL222" s="1482"/>
      <c r="DXM222" s="1152"/>
      <c r="DXN222" s="1153"/>
      <c r="DXO222" s="1271"/>
      <c r="DXP222" s="1271"/>
      <c r="DXQ222" s="1271"/>
      <c r="DXR222" s="619"/>
      <c r="DXS222" s="210"/>
      <c r="DXT222" s="1483"/>
      <c r="DXU222" s="1482"/>
      <c r="DXV222" s="1152"/>
      <c r="DXW222" s="1153"/>
      <c r="DXX222" s="1271"/>
      <c r="DXY222" s="1271"/>
      <c r="DXZ222" s="1271"/>
      <c r="DYA222" s="619"/>
      <c r="DYB222" s="210"/>
      <c r="DYC222" s="1483"/>
      <c r="DYD222" s="1482"/>
      <c r="DYE222" s="1152"/>
      <c r="DYF222" s="1153"/>
      <c r="DYG222" s="1271"/>
      <c r="DYH222" s="1271"/>
      <c r="DYI222" s="1271"/>
      <c r="DYJ222" s="619"/>
      <c r="DYK222" s="210"/>
      <c r="DYL222" s="1483"/>
      <c r="DYM222" s="1482"/>
      <c r="DYN222" s="1152"/>
      <c r="DYO222" s="1153"/>
      <c r="DYP222" s="1271"/>
      <c r="DYQ222" s="1271"/>
      <c r="DYR222" s="1271"/>
      <c r="DYS222" s="619"/>
      <c r="DYT222" s="210"/>
      <c r="DYU222" s="1483"/>
      <c r="DYV222" s="1482"/>
      <c r="DYW222" s="1152"/>
      <c r="DYX222" s="1153"/>
      <c r="DYY222" s="1271"/>
      <c r="DYZ222" s="1271"/>
      <c r="DZA222" s="1271"/>
      <c r="DZB222" s="619"/>
      <c r="DZC222" s="210"/>
      <c r="DZD222" s="1483"/>
      <c r="DZE222" s="1482"/>
      <c r="DZF222" s="1152"/>
      <c r="DZG222" s="1153"/>
      <c r="DZH222" s="1271"/>
      <c r="DZI222" s="1271"/>
      <c r="DZJ222" s="1271"/>
      <c r="DZK222" s="619"/>
      <c r="DZL222" s="210"/>
      <c r="DZM222" s="1483"/>
      <c r="DZN222" s="1482"/>
      <c r="DZO222" s="1152"/>
      <c r="DZP222" s="1153"/>
      <c r="DZQ222" s="1271"/>
      <c r="DZR222" s="1271"/>
      <c r="DZS222" s="1271"/>
      <c r="DZT222" s="619"/>
      <c r="DZU222" s="210"/>
      <c r="DZV222" s="1483"/>
      <c r="DZW222" s="1482"/>
      <c r="DZX222" s="1152"/>
      <c r="DZY222" s="1153"/>
      <c r="DZZ222" s="1271"/>
      <c r="EAA222" s="1271"/>
      <c r="EAB222" s="1271"/>
      <c r="EAC222" s="619"/>
      <c r="EAD222" s="210"/>
      <c r="EAE222" s="1483"/>
      <c r="EAF222" s="1482"/>
      <c r="EAG222" s="1152"/>
      <c r="EAH222" s="1153"/>
      <c r="EAI222" s="1271"/>
      <c r="EAJ222" s="1271"/>
      <c r="EAK222" s="1271"/>
      <c r="EAL222" s="619"/>
      <c r="EAM222" s="210"/>
      <c r="EAN222" s="1483"/>
      <c r="EAO222" s="1482"/>
      <c r="EAP222" s="1152"/>
      <c r="EAQ222" s="1153"/>
      <c r="EAR222" s="1271"/>
      <c r="EAS222" s="1271"/>
      <c r="EAT222" s="1271"/>
      <c r="EAU222" s="619"/>
      <c r="EAV222" s="210"/>
      <c r="EAW222" s="1483"/>
      <c r="EAX222" s="1482"/>
      <c r="EAY222" s="1152"/>
      <c r="EAZ222" s="1153"/>
      <c r="EBA222" s="1271"/>
      <c r="EBB222" s="1271"/>
      <c r="EBC222" s="1271"/>
      <c r="EBD222" s="619"/>
      <c r="EBE222" s="210"/>
      <c r="EBF222" s="1483"/>
      <c r="EBG222" s="1482"/>
      <c r="EBH222" s="1152"/>
      <c r="EBI222" s="1153"/>
      <c r="EBJ222" s="1271"/>
      <c r="EBK222" s="1271"/>
      <c r="EBL222" s="1271"/>
      <c r="EBM222" s="619"/>
      <c r="EBN222" s="210"/>
      <c r="EBO222" s="1483"/>
      <c r="EBP222" s="1482"/>
      <c r="EBQ222" s="1152"/>
      <c r="EBR222" s="1153"/>
      <c r="EBS222" s="1271"/>
      <c r="EBT222" s="1271"/>
      <c r="EBU222" s="1271"/>
      <c r="EBV222" s="619"/>
      <c r="EBW222" s="210"/>
      <c r="EBX222" s="1483"/>
      <c r="EBY222" s="1482"/>
      <c r="EBZ222" s="1152"/>
      <c r="ECA222" s="1153"/>
      <c r="ECB222" s="1271"/>
      <c r="ECC222" s="1271"/>
      <c r="ECD222" s="1271"/>
      <c r="ECE222" s="619"/>
      <c r="ECF222" s="210"/>
      <c r="ECG222" s="1483"/>
      <c r="ECH222" s="1482"/>
      <c r="ECI222" s="1152"/>
      <c r="ECJ222" s="1153"/>
      <c r="ECK222" s="1271"/>
      <c r="ECL222" s="1271"/>
      <c r="ECM222" s="1271"/>
      <c r="ECN222" s="619"/>
      <c r="ECO222" s="210"/>
      <c r="ECP222" s="1483"/>
      <c r="ECQ222" s="1482"/>
      <c r="ECR222" s="1152"/>
      <c r="ECS222" s="1153"/>
      <c r="ECT222" s="1271"/>
      <c r="ECU222" s="1271"/>
      <c r="ECV222" s="1271"/>
      <c r="ECW222" s="619"/>
      <c r="ECX222" s="210"/>
      <c r="ECY222" s="1483"/>
      <c r="ECZ222" s="1482"/>
      <c r="EDA222" s="1152"/>
      <c r="EDB222" s="1153"/>
      <c r="EDC222" s="1271"/>
      <c r="EDD222" s="1271"/>
      <c r="EDE222" s="1271"/>
      <c r="EDF222" s="619"/>
      <c r="EDG222" s="210"/>
      <c r="EDH222" s="1483"/>
      <c r="EDI222" s="1482"/>
      <c r="EDJ222" s="1152"/>
      <c r="EDK222" s="1153"/>
      <c r="EDL222" s="1271"/>
      <c r="EDM222" s="1271"/>
      <c r="EDN222" s="1271"/>
      <c r="EDO222" s="619"/>
      <c r="EDP222" s="210"/>
      <c r="EDQ222" s="1483"/>
      <c r="EDR222" s="1482"/>
      <c r="EDS222" s="1152"/>
      <c r="EDT222" s="1153"/>
      <c r="EDU222" s="1271"/>
      <c r="EDV222" s="1271"/>
      <c r="EDW222" s="1271"/>
      <c r="EDX222" s="619"/>
      <c r="EDY222" s="210"/>
      <c r="EDZ222" s="1483"/>
      <c r="EEA222" s="1482"/>
      <c r="EEB222" s="1152"/>
      <c r="EEC222" s="1153"/>
      <c r="EED222" s="1271"/>
      <c r="EEE222" s="1271"/>
      <c r="EEF222" s="1271"/>
      <c r="EEG222" s="619"/>
      <c r="EEH222" s="210"/>
      <c r="EEI222" s="1483"/>
      <c r="EEJ222" s="1482"/>
      <c r="EEK222" s="1152"/>
      <c r="EEL222" s="1153"/>
      <c r="EEM222" s="1271"/>
      <c r="EEN222" s="1271"/>
      <c r="EEO222" s="1271"/>
      <c r="EEP222" s="619"/>
      <c r="EEQ222" s="210"/>
      <c r="EER222" s="1483"/>
      <c r="EES222" s="1482"/>
      <c r="EET222" s="1152"/>
      <c r="EEU222" s="1153"/>
      <c r="EEV222" s="1271"/>
      <c r="EEW222" s="1271"/>
      <c r="EEX222" s="1271"/>
      <c r="EEY222" s="619"/>
      <c r="EEZ222" s="210"/>
      <c r="EFA222" s="1483"/>
      <c r="EFB222" s="1482"/>
      <c r="EFC222" s="1152"/>
      <c r="EFD222" s="1153"/>
      <c r="EFE222" s="1271"/>
      <c r="EFF222" s="1271"/>
      <c r="EFG222" s="1271"/>
      <c r="EFH222" s="619"/>
      <c r="EFI222" s="210"/>
      <c r="EFJ222" s="1483"/>
      <c r="EFK222" s="1482"/>
      <c r="EFL222" s="1152"/>
      <c r="EFM222" s="1153"/>
      <c r="EFN222" s="1271"/>
      <c r="EFO222" s="1271"/>
      <c r="EFP222" s="1271"/>
      <c r="EFQ222" s="619"/>
      <c r="EFR222" s="210"/>
      <c r="EFS222" s="1483"/>
      <c r="EFT222" s="1482"/>
      <c r="EFU222" s="1152"/>
      <c r="EFV222" s="1153"/>
      <c r="EFW222" s="1271"/>
      <c r="EFX222" s="1271"/>
      <c r="EFY222" s="1271"/>
      <c r="EFZ222" s="619"/>
      <c r="EGA222" s="210"/>
      <c r="EGB222" s="1483"/>
      <c r="EGC222" s="1482"/>
      <c r="EGD222" s="1152"/>
      <c r="EGE222" s="1153"/>
      <c r="EGF222" s="1271"/>
      <c r="EGG222" s="1271"/>
      <c r="EGH222" s="1271"/>
      <c r="EGI222" s="619"/>
      <c r="EGJ222" s="210"/>
      <c r="EGK222" s="1483"/>
      <c r="EGL222" s="1482"/>
      <c r="EGM222" s="1152"/>
      <c r="EGN222" s="1153"/>
      <c r="EGO222" s="1271"/>
      <c r="EGP222" s="1271"/>
      <c r="EGQ222" s="1271"/>
      <c r="EGR222" s="619"/>
      <c r="EGS222" s="210"/>
      <c r="EGT222" s="1483"/>
      <c r="EGU222" s="1482"/>
      <c r="EGV222" s="1152"/>
      <c r="EGW222" s="1153"/>
      <c r="EGX222" s="1271"/>
      <c r="EGY222" s="1271"/>
      <c r="EGZ222" s="1271"/>
      <c r="EHA222" s="619"/>
      <c r="EHB222" s="210"/>
      <c r="EHC222" s="1483"/>
      <c r="EHD222" s="1482"/>
      <c r="EHE222" s="1152"/>
      <c r="EHF222" s="1153"/>
      <c r="EHG222" s="1271"/>
      <c r="EHH222" s="1271"/>
      <c r="EHI222" s="1271"/>
      <c r="EHJ222" s="619"/>
      <c r="EHK222" s="210"/>
      <c r="EHL222" s="1483"/>
      <c r="EHM222" s="1482"/>
      <c r="EHN222" s="1152"/>
      <c r="EHO222" s="1153"/>
      <c r="EHP222" s="1271"/>
      <c r="EHQ222" s="1271"/>
      <c r="EHR222" s="1271"/>
      <c r="EHS222" s="619"/>
      <c r="EHT222" s="210"/>
      <c r="EHU222" s="1483"/>
      <c r="EHV222" s="1482"/>
      <c r="EHW222" s="1152"/>
      <c r="EHX222" s="1153"/>
      <c r="EHY222" s="1271"/>
      <c r="EHZ222" s="1271"/>
      <c r="EIA222" s="1271"/>
      <c r="EIB222" s="619"/>
      <c r="EIC222" s="210"/>
      <c r="EID222" s="1483"/>
      <c r="EIE222" s="1482"/>
      <c r="EIF222" s="1152"/>
      <c r="EIG222" s="1153"/>
      <c r="EIH222" s="1271"/>
      <c r="EII222" s="1271"/>
      <c r="EIJ222" s="1271"/>
      <c r="EIK222" s="619"/>
      <c r="EIL222" s="210"/>
      <c r="EIM222" s="1483"/>
      <c r="EIN222" s="1482"/>
      <c r="EIO222" s="1152"/>
      <c r="EIP222" s="1153"/>
      <c r="EIQ222" s="1271"/>
      <c r="EIR222" s="1271"/>
      <c r="EIS222" s="1271"/>
      <c r="EIT222" s="619"/>
      <c r="EIU222" s="210"/>
      <c r="EIV222" s="1483"/>
      <c r="EIW222" s="1482"/>
      <c r="EIX222" s="1152"/>
      <c r="EIY222" s="1153"/>
      <c r="EIZ222" s="1271"/>
      <c r="EJA222" s="1271"/>
      <c r="EJB222" s="1271"/>
      <c r="EJC222" s="619"/>
      <c r="EJD222" s="210"/>
      <c r="EJE222" s="1483"/>
      <c r="EJF222" s="1482"/>
      <c r="EJG222" s="1152"/>
      <c r="EJH222" s="1153"/>
      <c r="EJI222" s="1271"/>
      <c r="EJJ222" s="1271"/>
      <c r="EJK222" s="1271"/>
      <c r="EJL222" s="619"/>
      <c r="EJM222" s="210"/>
      <c r="EJN222" s="1483"/>
      <c r="EJO222" s="1482"/>
      <c r="EJP222" s="1152"/>
      <c r="EJQ222" s="1153"/>
      <c r="EJR222" s="1271"/>
      <c r="EJS222" s="1271"/>
      <c r="EJT222" s="1271"/>
      <c r="EJU222" s="619"/>
      <c r="EJV222" s="210"/>
      <c r="EJW222" s="1483"/>
      <c r="EJX222" s="1482"/>
      <c r="EJY222" s="1152"/>
      <c r="EJZ222" s="1153"/>
      <c r="EKA222" s="1271"/>
      <c r="EKB222" s="1271"/>
      <c r="EKC222" s="1271"/>
      <c r="EKD222" s="619"/>
      <c r="EKE222" s="210"/>
      <c r="EKF222" s="1483"/>
      <c r="EKG222" s="1482"/>
      <c r="EKH222" s="1152"/>
      <c r="EKI222" s="1153"/>
      <c r="EKJ222" s="1271"/>
      <c r="EKK222" s="1271"/>
      <c r="EKL222" s="1271"/>
      <c r="EKM222" s="619"/>
      <c r="EKN222" s="210"/>
      <c r="EKO222" s="1483"/>
      <c r="EKP222" s="1482"/>
      <c r="EKQ222" s="1152"/>
      <c r="EKR222" s="1153"/>
      <c r="EKS222" s="1271"/>
      <c r="EKT222" s="1271"/>
      <c r="EKU222" s="1271"/>
      <c r="EKV222" s="619"/>
      <c r="EKW222" s="210"/>
      <c r="EKX222" s="1483"/>
      <c r="EKY222" s="1482"/>
      <c r="EKZ222" s="1152"/>
      <c r="ELA222" s="1153"/>
      <c r="ELB222" s="1271"/>
      <c r="ELC222" s="1271"/>
      <c r="ELD222" s="1271"/>
      <c r="ELE222" s="619"/>
      <c r="ELF222" s="210"/>
      <c r="ELG222" s="1483"/>
      <c r="ELH222" s="1482"/>
      <c r="ELI222" s="1152"/>
      <c r="ELJ222" s="1153"/>
      <c r="ELK222" s="1271"/>
      <c r="ELL222" s="1271"/>
      <c r="ELM222" s="1271"/>
      <c r="ELN222" s="619"/>
      <c r="ELO222" s="210"/>
      <c r="ELP222" s="1483"/>
      <c r="ELQ222" s="1482"/>
      <c r="ELR222" s="1152"/>
      <c r="ELS222" s="1153"/>
      <c r="ELT222" s="1271"/>
      <c r="ELU222" s="1271"/>
      <c r="ELV222" s="1271"/>
      <c r="ELW222" s="619"/>
      <c r="ELX222" s="210"/>
      <c r="ELY222" s="1483"/>
      <c r="ELZ222" s="1482"/>
      <c r="EMA222" s="1152"/>
      <c r="EMB222" s="1153"/>
      <c r="EMC222" s="1271"/>
      <c r="EMD222" s="1271"/>
      <c r="EME222" s="1271"/>
      <c r="EMF222" s="619"/>
      <c r="EMG222" s="210"/>
      <c r="EMH222" s="1483"/>
      <c r="EMI222" s="1482"/>
      <c r="EMJ222" s="1152"/>
      <c r="EMK222" s="1153"/>
      <c r="EML222" s="1271"/>
      <c r="EMM222" s="1271"/>
      <c r="EMN222" s="1271"/>
      <c r="EMO222" s="619"/>
      <c r="EMP222" s="210"/>
      <c r="EMQ222" s="1483"/>
      <c r="EMR222" s="1482"/>
      <c r="EMS222" s="1152"/>
      <c r="EMT222" s="1153"/>
      <c r="EMU222" s="1271"/>
      <c r="EMV222" s="1271"/>
      <c r="EMW222" s="1271"/>
      <c r="EMX222" s="619"/>
      <c r="EMY222" s="210"/>
      <c r="EMZ222" s="1483"/>
      <c r="ENA222" s="1482"/>
      <c r="ENB222" s="1152"/>
      <c r="ENC222" s="1153"/>
      <c r="END222" s="1271"/>
      <c r="ENE222" s="1271"/>
      <c r="ENF222" s="1271"/>
      <c r="ENG222" s="619"/>
      <c r="ENH222" s="210"/>
      <c r="ENI222" s="1483"/>
      <c r="ENJ222" s="1482"/>
      <c r="ENK222" s="1152"/>
      <c r="ENL222" s="1153"/>
      <c r="ENM222" s="1271"/>
      <c r="ENN222" s="1271"/>
      <c r="ENO222" s="1271"/>
      <c r="ENP222" s="619"/>
      <c r="ENQ222" s="210"/>
      <c r="ENR222" s="1483"/>
      <c r="ENS222" s="1482"/>
      <c r="ENT222" s="1152"/>
      <c r="ENU222" s="1153"/>
      <c r="ENV222" s="1271"/>
      <c r="ENW222" s="1271"/>
      <c r="ENX222" s="1271"/>
      <c r="ENY222" s="619"/>
      <c r="ENZ222" s="210"/>
      <c r="EOA222" s="1483"/>
      <c r="EOB222" s="1482"/>
      <c r="EOC222" s="1152"/>
      <c r="EOD222" s="1153"/>
      <c r="EOE222" s="1271"/>
      <c r="EOF222" s="1271"/>
      <c r="EOG222" s="1271"/>
      <c r="EOH222" s="619"/>
      <c r="EOI222" s="210"/>
      <c r="EOJ222" s="1483"/>
      <c r="EOK222" s="1482"/>
      <c r="EOL222" s="1152"/>
      <c r="EOM222" s="1153"/>
      <c r="EON222" s="1271"/>
      <c r="EOO222" s="1271"/>
      <c r="EOP222" s="1271"/>
      <c r="EOQ222" s="619"/>
      <c r="EOR222" s="210"/>
      <c r="EOS222" s="1483"/>
      <c r="EOT222" s="1482"/>
      <c r="EOU222" s="1152"/>
      <c r="EOV222" s="1153"/>
      <c r="EOW222" s="1271"/>
      <c r="EOX222" s="1271"/>
      <c r="EOY222" s="1271"/>
      <c r="EOZ222" s="619"/>
      <c r="EPA222" s="210"/>
      <c r="EPB222" s="1483"/>
      <c r="EPC222" s="1482"/>
      <c r="EPD222" s="1152"/>
      <c r="EPE222" s="1153"/>
      <c r="EPF222" s="1271"/>
      <c r="EPG222" s="1271"/>
      <c r="EPH222" s="1271"/>
      <c r="EPI222" s="619"/>
      <c r="EPJ222" s="210"/>
      <c r="EPK222" s="1483"/>
      <c r="EPL222" s="1482"/>
      <c r="EPM222" s="1152"/>
      <c r="EPN222" s="1153"/>
      <c r="EPO222" s="1271"/>
      <c r="EPP222" s="1271"/>
      <c r="EPQ222" s="1271"/>
      <c r="EPR222" s="619"/>
      <c r="EPS222" s="210"/>
      <c r="EPT222" s="1483"/>
      <c r="EPU222" s="1482"/>
      <c r="EPV222" s="1152"/>
      <c r="EPW222" s="1153"/>
      <c r="EPX222" s="1271"/>
      <c r="EPY222" s="1271"/>
      <c r="EPZ222" s="1271"/>
      <c r="EQA222" s="619"/>
      <c r="EQB222" s="210"/>
      <c r="EQC222" s="1483"/>
      <c r="EQD222" s="1482"/>
      <c r="EQE222" s="1152"/>
      <c r="EQF222" s="1153"/>
      <c r="EQG222" s="1271"/>
      <c r="EQH222" s="1271"/>
      <c r="EQI222" s="1271"/>
      <c r="EQJ222" s="619"/>
      <c r="EQK222" s="210"/>
      <c r="EQL222" s="1483"/>
      <c r="EQM222" s="1482"/>
      <c r="EQN222" s="1152"/>
      <c r="EQO222" s="1153"/>
      <c r="EQP222" s="1271"/>
      <c r="EQQ222" s="1271"/>
      <c r="EQR222" s="1271"/>
      <c r="EQS222" s="619"/>
      <c r="EQT222" s="210"/>
      <c r="EQU222" s="1483"/>
      <c r="EQV222" s="1482"/>
      <c r="EQW222" s="1152"/>
      <c r="EQX222" s="1153"/>
      <c r="EQY222" s="1271"/>
      <c r="EQZ222" s="1271"/>
      <c r="ERA222" s="1271"/>
      <c r="ERB222" s="619"/>
      <c r="ERC222" s="210"/>
      <c r="ERD222" s="1483"/>
      <c r="ERE222" s="1482"/>
      <c r="ERF222" s="1152"/>
      <c r="ERG222" s="1153"/>
      <c r="ERH222" s="1271"/>
      <c r="ERI222" s="1271"/>
      <c r="ERJ222" s="1271"/>
      <c r="ERK222" s="619"/>
      <c r="ERL222" s="210"/>
      <c r="ERM222" s="1483"/>
      <c r="ERN222" s="1482"/>
      <c r="ERO222" s="1152"/>
      <c r="ERP222" s="1153"/>
      <c r="ERQ222" s="1271"/>
      <c r="ERR222" s="1271"/>
      <c r="ERS222" s="1271"/>
      <c r="ERT222" s="619"/>
      <c r="ERU222" s="210"/>
      <c r="ERV222" s="1483"/>
      <c r="ERW222" s="1482"/>
      <c r="ERX222" s="1152"/>
      <c r="ERY222" s="1153"/>
      <c r="ERZ222" s="1271"/>
      <c r="ESA222" s="1271"/>
      <c r="ESB222" s="1271"/>
      <c r="ESC222" s="619"/>
      <c r="ESD222" s="210"/>
      <c r="ESE222" s="1483"/>
      <c r="ESF222" s="1482"/>
      <c r="ESG222" s="1152"/>
      <c r="ESH222" s="1153"/>
      <c r="ESI222" s="1271"/>
      <c r="ESJ222" s="1271"/>
      <c r="ESK222" s="1271"/>
      <c r="ESL222" s="619"/>
      <c r="ESM222" s="210"/>
      <c r="ESN222" s="1483"/>
      <c r="ESO222" s="1482"/>
      <c r="ESP222" s="1152"/>
      <c r="ESQ222" s="1153"/>
      <c r="ESR222" s="1271"/>
      <c r="ESS222" s="1271"/>
      <c r="EST222" s="1271"/>
      <c r="ESU222" s="619"/>
      <c r="ESV222" s="210"/>
      <c r="ESW222" s="1483"/>
      <c r="ESX222" s="1482"/>
      <c r="ESY222" s="1152"/>
      <c r="ESZ222" s="1153"/>
      <c r="ETA222" s="1271"/>
      <c r="ETB222" s="1271"/>
      <c r="ETC222" s="1271"/>
      <c r="ETD222" s="619"/>
      <c r="ETE222" s="210"/>
      <c r="ETF222" s="1483"/>
      <c r="ETG222" s="1482"/>
      <c r="ETH222" s="1152"/>
      <c r="ETI222" s="1153"/>
      <c r="ETJ222" s="1271"/>
      <c r="ETK222" s="1271"/>
      <c r="ETL222" s="1271"/>
      <c r="ETM222" s="619"/>
      <c r="ETN222" s="210"/>
      <c r="ETO222" s="1483"/>
      <c r="ETP222" s="1482"/>
      <c r="ETQ222" s="1152"/>
      <c r="ETR222" s="1153"/>
      <c r="ETS222" s="1271"/>
      <c r="ETT222" s="1271"/>
      <c r="ETU222" s="1271"/>
      <c r="ETV222" s="619"/>
      <c r="ETW222" s="210"/>
      <c r="ETX222" s="1483"/>
      <c r="ETY222" s="1482"/>
      <c r="ETZ222" s="1152"/>
      <c r="EUA222" s="1153"/>
      <c r="EUB222" s="1271"/>
      <c r="EUC222" s="1271"/>
      <c r="EUD222" s="1271"/>
      <c r="EUE222" s="619"/>
      <c r="EUF222" s="210"/>
      <c r="EUG222" s="1483"/>
      <c r="EUH222" s="1482"/>
      <c r="EUI222" s="1152"/>
      <c r="EUJ222" s="1153"/>
      <c r="EUK222" s="1271"/>
      <c r="EUL222" s="1271"/>
      <c r="EUM222" s="1271"/>
      <c r="EUN222" s="619"/>
      <c r="EUO222" s="210"/>
      <c r="EUP222" s="1483"/>
      <c r="EUQ222" s="1482"/>
      <c r="EUR222" s="1152"/>
      <c r="EUS222" s="1153"/>
      <c r="EUT222" s="1271"/>
      <c r="EUU222" s="1271"/>
      <c r="EUV222" s="1271"/>
      <c r="EUW222" s="619"/>
      <c r="EUX222" s="210"/>
      <c r="EUY222" s="1483"/>
      <c r="EUZ222" s="1482"/>
      <c r="EVA222" s="1152"/>
      <c r="EVB222" s="1153"/>
      <c r="EVC222" s="1271"/>
      <c r="EVD222" s="1271"/>
      <c r="EVE222" s="1271"/>
      <c r="EVF222" s="619"/>
      <c r="EVG222" s="210"/>
      <c r="EVH222" s="1483"/>
      <c r="EVI222" s="1482"/>
      <c r="EVJ222" s="1152"/>
      <c r="EVK222" s="1153"/>
      <c r="EVL222" s="1271"/>
      <c r="EVM222" s="1271"/>
      <c r="EVN222" s="1271"/>
      <c r="EVO222" s="619"/>
      <c r="EVP222" s="210"/>
      <c r="EVQ222" s="1483"/>
      <c r="EVR222" s="1482"/>
      <c r="EVS222" s="1152"/>
      <c r="EVT222" s="1153"/>
      <c r="EVU222" s="1271"/>
      <c r="EVV222" s="1271"/>
      <c r="EVW222" s="1271"/>
      <c r="EVX222" s="619"/>
      <c r="EVY222" s="210"/>
      <c r="EVZ222" s="1483"/>
      <c r="EWA222" s="1482"/>
      <c r="EWB222" s="1152"/>
      <c r="EWC222" s="1153"/>
      <c r="EWD222" s="1271"/>
      <c r="EWE222" s="1271"/>
      <c r="EWF222" s="1271"/>
      <c r="EWG222" s="619"/>
      <c r="EWH222" s="210"/>
      <c r="EWI222" s="1483"/>
      <c r="EWJ222" s="1482"/>
      <c r="EWK222" s="1152"/>
      <c r="EWL222" s="1153"/>
      <c r="EWM222" s="1271"/>
      <c r="EWN222" s="1271"/>
      <c r="EWO222" s="1271"/>
      <c r="EWP222" s="619"/>
      <c r="EWQ222" s="210"/>
      <c r="EWR222" s="1483"/>
      <c r="EWS222" s="1482"/>
      <c r="EWT222" s="1152"/>
      <c r="EWU222" s="1153"/>
      <c r="EWV222" s="1271"/>
      <c r="EWW222" s="1271"/>
      <c r="EWX222" s="1271"/>
      <c r="EWY222" s="619"/>
      <c r="EWZ222" s="210"/>
      <c r="EXA222" s="1483"/>
      <c r="EXB222" s="1482"/>
      <c r="EXC222" s="1152"/>
      <c r="EXD222" s="1153"/>
      <c r="EXE222" s="1271"/>
      <c r="EXF222" s="1271"/>
      <c r="EXG222" s="1271"/>
      <c r="EXH222" s="619"/>
      <c r="EXI222" s="210"/>
      <c r="EXJ222" s="1483"/>
      <c r="EXK222" s="1482"/>
      <c r="EXL222" s="1152"/>
      <c r="EXM222" s="1153"/>
      <c r="EXN222" s="1271"/>
      <c r="EXO222" s="1271"/>
      <c r="EXP222" s="1271"/>
      <c r="EXQ222" s="619"/>
      <c r="EXR222" s="210"/>
      <c r="EXS222" s="1483"/>
      <c r="EXT222" s="1482"/>
      <c r="EXU222" s="1152"/>
      <c r="EXV222" s="1153"/>
      <c r="EXW222" s="1271"/>
      <c r="EXX222" s="1271"/>
      <c r="EXY222" s="1271"/>
      <c r="EXZ222" s="619"/>
      <c r="EYA222" s="210"/>
      <c r="EYB222" s="1483"/>
      <c r="EYC222" s="1482"/>
      <c r="EYD222" s="1152"/>
      <c r="EYE222" s="1153"/>
      <c r="EYF222" s="1271"/>
      <c r="EYG222" s="1271"/>
      <c r="EYH222" s="1271"/>
      <c r="EYI222" s="619"/>
      <c r="EYJ222" s="210"/>
      <c r="EYK222" s="1483"/>
      <c r="EYL222" s="1482"/>
      <c r="EYM222" s="1152"/>
      <c r="EYN222" s="1153"/>
      <c r="EYO222" s="1271"/>
      <c r="EYP222" s="1271"/>
      <c r="EYQ222" s="1271"/>
      <c r="EYR222" s="619"/>
      <c r="EYS222" s="210"/>
      <c r="EYT222" s="1483"/>
      <c r="EYU222" s="1482"/>
      <c r="EYV222" s="1152"/>
      <c r="EYW222" s="1153"/>
      <c r="EYX222" s="1271"/>
      <c r="EYY222" s="1271"/>
      <c r="EYZ222" s="1271"/>
      <c r="EZA222" s="619"/>
      <c r="EZB222" s="210"/>
      <c r="EZC222" s="1483"/>
      <c r="EZD222" s="1482"/>
      <c r="EZE222" s="1152"/>
      <c r="EZF222" s="1153"/>
      <c r="EZG222" s="1271"/>
      <c r="EZH222" s="1271"/>
      <c r="EZI222" s="1271"/>
      <c r="EZJ222" s="619"/>
      <c r="EZK222" s="210"/>
      <c r="EZL222" s="1483"/>
      <c r="EZM222" s="1482"/>
      <c r="EZN222" s="1152"/>
      <c r="EZO222" s="1153"/>
      <c r="EZP222" s="1271"/>
      <c r="EZQ222" s="1271"/>
      <c r="EZR222" s="1271"/>
      <c r="EZS222" s="619"/>
      <c r="EZT222" s="210"/>
      <c r="EZU222" s="1483"/>
      <c r="EZV222" s="1482"/>
      <c r="EZW222" s="1152"/>
      <c r="EZX222" s="1153"/>
      <c r="EZY222" s="1271"/>
      <c r="EZZ222" s="1271"/>
      <c r="FAA222" s="1271"/>
      <c r="FAB222" s="619"/>
      <c r="FAC222" s="210"/>
      <c r="FAD222" s="1483"/>
      <c r="FAE222" s="1482"/>
      <c r="FAF222" s="1152"/>
      <c r="FAG222" s="1153"/>
      <c r="FAH222" s="1271"/>
      <c r="FAI222" s="1271"/>
      <c r="FAJ222" s="1271"/>
      <c r="FAK222" s="619"/>
      <c r="FAL222" s="210"/>
      <c r="FAM222" s="1483"/>
      <c r="FAN222" s="1482"/>
      <c r="FAO222" s="1152"/>
      <c r="FAP222" s="1153"/>
      <c r="FAQ222" s="1271"/>
      <c r="FAR222" s="1271"/>
      <c r="FAS222" s="1271"/>
      <c r="FAT222" s="619"/>
      <c r="FAU222" s="210"/>
      <c r="FAV222" s="1483"/>
      <c r="FAW222" s="1482"/>
      <c r="FAX222" s="1152"/>
      <c r="FAY222" s="1153"/>
      <c r="FAZ222" s="1271"/>
      <c r="FBA222" s="1271"/>
      <c r="FBB222" s="1271"/>
      <c r="FBC222" s="619"/>
      <c r="FBD222" s="210"/>
      <c r="FBE222" s="1483"/>
      <c r="FBF222" s="1482"/>
      <c r="FBG222" s="1152"/>
      <c r="FBH222" s="1153"/>
      <c r="FBI222" s="1271"/>
      <c r="FBJ222" s="1271"/>
      <c r="FBK222" s="1271"/>
      <c r="FBL222" s="619"/>
      <c r="FBM222" s="210"/>
      <c r="FBN222" s="1483"/>
      <c r="FBO222" s="1482"/>
      <c r="FBP222" s="1152"/>
      <c r="FBQ222" s="1153"/>
      <c r="FBR222" s="1271"/>
      <c r="FBS222" s="1271"/>
      <c r="FBT222" s="1271"/>
      <c r="FBU222" s="619"/>
      <c r="FBV222" s="210"/>
      <c r="FBW222" s="1483"/>
      <c r="FBX222" s="1482"/>
      <c r="FBY222" s="1152"/>
      <c r="FBZ222" s="1153"/>
      <c r="FCA222" s="1271"/>
      <c r="FCB222" s="1271"/>
      <c r="FCC222" s="1271"/>
      <c r="FCD222" s="619"/>
      <c r="FCE222" s="210"/>
      <c r="FCF222" s="1483"/>
      <c r="FCG222" s="1482"/>
      <c r="FCH222" s="1152"/>
      <c r="FCI222" s="1153"/>
      <c r="FCJ222" s="1271"/>
      <c r="FCK222" s="1271"/>
      <c r="FCL222" s="1271"/>
      <c r="FCM222" s="619"/>
      <c r="FCN222" s="210"/>
      <c r="FCO222" s="1483"/>
      <c r="FCP222" s="1482"/>
      <c r="FCQ222" s="1152"/>
      <c r="FCR222" s="1153"/>
      <c r="FCS222" s="1271"/>
      <c r="FCT222" s="1271"/>
      <c r="FCU222" s="1271"/>
      <c r="FCV222" s="619"/>
      <c r="FCW222" s="210"/>
      <c r="FCX222" s="1483"/>
      <c r="FCY222" s="1482"/>
      <c r="FCZ222" s="1152"/>
      <c r="FDA222" s="1153"/>
      <c r="FDB222" s="1271"/>
      <c r="FDC222" s="1271"/>
      <c r="FDD222" s="1271"/>
      <c r="FDE222" s="619"/>
      <c r="FDF222" s="210"/>
      <c r="FDG222" s="1483"/>
      <c r="FDH222" s="1482"/>
      <c r="FDI222" s="1152"/>
      <c r="FDJ222" s="1153"/>
      <c r="FDK222" s="1271"/>
      <c r="FDL222" s="1271"/>
      <c r="FDM222" s="1271"/>
      <c r="FDN222" s="619"/>
      <c r="FDO222" s="210"/>
      <c r="FDP222" s="1483"/>
      <c r="FDQ222" s="1482"/>
      <c r="FDR222" s="1152"/>
      <c r="FDS222" s="1153"/>
      <c r="FDT222" s="1271"/>
      <c r="FDU222" s="1271"/>
      <c r="FDV222" s="1271"/>
      <c r="FDW222" s="619"/>
      <c r="FDX222" s="210"/>
      <c r="FDY222" s="1483"/>
      <c r="FDZ222" s="1482"/>
      <c r="FEA222" s="1152"/>
      <c r="FEB222" s="1153"/>
      <c r="FEC222" s="1271"/>
      <c r="FED222" s="1271"/>
      <c r="FEE222" s="1271"/>
      <c r="FEF222" s="619"/>
      <c r="FEG222" s="210"/>
      <c r="FEH222" s="1483"/>
      <c r="FEI222" s="1482"/>
      <c r="FEJ222" s="1152"/>
      <c r="FEK222" s="1153"/>
      <c r="FEL222" s="1271"/>
      <c r="FEM222" s="1271"/>
      <c r="FEN222" s="1271"/>
      <c r="FEO222" s="619"/>
      <c r="FEP222" s="210"/>
      <c r="FEQ222" s="1483"/>
      <c r="FER222" s="1482"/>
      <c r="FES222" s="1152"/>
      <c r="FET222" s="1153"/>
      <c r="FEU222" s="1271"/>
      <c r="FEV222" s="1271"/>
      <c r="FEW222" s="1271"/>
      <c r="FEX222" s="619"/>
      <c r="FEY222" s="210"/>
      <c r="FEZ222" s="1483"/>
      <c r="FFA222" s="1482"/>
      <c r="FFB222" s="1152"/>
      <c r="FFC222" s="1153"/>
      <c r="FFD222" s="1271"/>
      <c r="FFE222" s="1271"/>
      <c r="FFF222" s="1271"/>
      <c r="FFG222" s="619"/>
      <c r="FFH222" s="210"/>
      <c r="FFI222" s="1483"/>
      <c r="FFJ222" s="1482"/>
      <c r="FFK222" s="1152"/>
      <c r="FFL222" s="1153"/>
      <c r="FFM222" s="1271"/>
      <c r="FFN222" s="1271"/>
      <c r="FFO222" s="1271"/>
      <c r="FFP222" s="619"/>
      <c r="FFQ222" s="210"/>
      <c r="FFR222" s="1483"/>
      <c r="FFS222" s="1482"/>
      <c r="FFT222" s="1152"/>
      <c r="FFU222" s="1153"/>
      <c r="FFV222" s="1271"/>
      <c r="FFW222" s="1271"/>
      <c r="FFX222" s="1271"/>
      <c r="FFY222" s="619"/>
      <c r="FFZ222" s="210"/>
      <c r="FGA222" s="1483"/>
      <c r="FGB222" s="1482"/>
      <c r="FGC222" s="1152"/>
      <c r="FGD222" s="1153"/>
      <c r="FGE222" s="1271"/>
      <c r="FGF222" s="1271"/>
      <c r="FGG222" s="1271"/>
      <c r="FGH222" s="619"/>
      <c r="FGI222" s="210"/>
      <c r="FGJ222" s="1483"/>
      <c r="FGK222" s="1482"/>
      <c r="FGL222" s="1152"/>
      <c r="FGM222" s="1153"/>
      <c r="FGN222" s="1271"/>
      <c r="FGO222" s="1271"/>
      <c r="FGP222" s="1271"/>
      <c r="FGQ222" s="619"/>
      <c r="FGR222" s="210"/>
      <c r="FGS222" s="1483"/>
      <c r="FGT222" s="1482"/>
      <c r="FGU222" s="1152"/>
      <c r="FGV222" s="1153"/>
      <c r="FGW222" s="1271"/>
      <c r="FGX222" s="1271"/>
      <c r="FGY222" s="1271"/>
      <c r="FGZ222" s="619"/>
      <c r="FHA222" s="210"/>
      <c r="FHB222" s="1483"/>
      <c r="FHC222" s="1482"/>
      <c r="FHD222" s="1152"/>
      <c r="FHE222" s="1153"/>
      <c r="FHF222" s="1271"/>
      <c r="FHG222" s="1271"/>
      <c r="FHH222" s="1271"/>
      <c r="FHI222" s="619"/>
      <c r="FHJ222" s="210"/>
      <c r="FHK222" s="1483"/>
      <c r="FHL222" s="1482"/>
      <c r="FHM222" s="1152"/>
      <c r="FHN222" s="1153"/>
      <c r="FHO222" s="1271"/>
      <c r="FHP222" s="1271"/>
      <c r="FHQ222" s="1271"/>
      <c r="FHR222" s="619"/>
      <c r="FHS222" s="210"/>
      <c r="FHT222" s="1483"/>
      <c r="FHU222" s="1482"/>
      <c r="FHV222" s="1152"/>
      <c r="FHW222" s="1153"/>
      <c r="FHX222" s="1271"/>
      <c r="FHY222" s="1271"/>
      <c r="FHZ222" s="1271"/>
      <c r="FIA222" s="619"/>
      <c r="FIB222" s="210"/>
      <c r="FIC222" s="1483"/>
      <c r="FID222" s="1482"/>
      <c r="FIE222" s="1152"/>
      <c r="FIF222" s="1153"/>
      <c r="FIG222" s="1271"/>
      <c r="FIH222" s="1271"/>
      <c r="FII222" s="1271"/>
      <c r="FIJ222" s="619"/>
      <c r="FIK222" s="210"/>
      <c r="FIL222" s="1483"/>
      <c r="FIM222" s="1482"/>
      <c r="FIN222" s="1152"/>
      <c r="FIO222" s="1153"/>
      <c r="FIP222" s="1271"/>
      <c r="FIQ222" s="1271"/>
      <c r="FIR222" s="1271"/>
      <c r="FIS222" s="619"/>
      <c r="FIT222" s="210"/>
      <c r="FIU222" s="1483"/>
      <c r="FIV222" s="1482"/>
      <c r="FIW222" s="1152"/>
      <c r="FIX222" s="1153"/>
      <c r="FIY222" s="1271"/>
      <c r="FIZ222" s="1271"/>
      <c r="FJA222" s="1271"/>
      <c r="FJB222" s="619"/>
      <c r="FJC222" s="210"/>
      <c r="FJD222" s="1483"/>
      <c r="FJE222" s="1482"/>
      <c r="FJF222" s="1152"/>
      <c r="FJG222" s="1153"/>
      <c r="FJH222" s="1271"/>
      <c r="FJI222" s="1271"/>
      <c r="FJJ222" s="1271"/>
      <c r="FJK222" s="619"/>
      <c r="FJL222" s="210"/>
      <c r="FJM222" s="1483"/>
      <c r="FJN222" s="1482"/>
      <c r="FJO222" s="1152"/>
      <c r="FJP222" s="1153"/>
      <c r="FJQ222" s="1271"/>
      <c r="FJR222" s="1271"/>
      <c r="FJS222" s="1271"/>
      <c r="FJT222" s="619"/>
      <c r="FJU222" s="210"/>
      <c r="FJV222" s="1483"/>
      <c r="FJW222" s="1482"/>
      <c r="FJX222" s="1152"/>
      <c r="FJY222" s="1153"/>
      <c r="FJZ222" s="1271"/>
      <c r="FKA222" s="1271"/>
      <c r="FKB222" s="1271"/>
      <c r="FKC222" s="619"/>
      <c r="FKD222" s="210"/>
      <c r="FKE222" s="1483"/>
      <c r="FKF222" s="1482"/>
      <c r="FKG222" s="1152"/>
      <c r="FKH222" s="1153"/>
      <c r="FKI222" s="1271"/>
      <c r="FKJ222" s="1271"/>
      <c r="FKK222" s="1271"/>
      <c r="FKL222" s="619"/>
      <c r="FKM222" s="210"/>
      <c r="FKN222" s="1483"/>
      <c r="FKO222" s="1482"/>
      <c r="FKP222" s="1152"/>
      <c r="FKQ222" s="1153"/>
      <c r="FKR222" s="1271"/>
      <c r="FKS222" s="1271"/>
      <c r="FKT222" s="1271"/>
      <c r="FKU222" s="619"/>
      <c r="FKV222" s="210"/>
      <c r="FKW222" s="1483"/>
      <c r="FKX222" s="1482"/>
      <c r="FKY222" s="1152"/>
      <c r="FKZ222" s="1153"/>
      <c r="FLA222" s="1271"/>
      <c r="FLB222" s="1271"/>
      <c r="FLC222" s="1271"/>
      <c r="FLD222" s="619"/>
      <c r="FLE222" s="210"/>
      <c r="FLF222" s="1483"/>
      <c r="FLG222" s="1482"/>
      <c r="FLH222" s="1152"/>
      <c r="FLI222" s="1153"/>
      <c r="FLJ222" s="1271"/>
      <c r="FLK222" s="1271"/>
      <c r="FLL222" s="1271"/>
      <c r="FLM222" s="619"/>
      <c r="FLN222" s="210"/>
      <c r="FLO222" s="1483"/>
      <c r="FLP222" s="1482"/>
      <c r="FLQ222" s="1152"/>
      <c r="FLR222" s="1153"/>
      <c r="FLS222" s="1271"/>
      <c r="FLT222" s="1271"/>
      <c r="FLU222" s="1271"/>
      <c r="FLV222" s="619"/>
      <c r="FLW222" s="210"/>
      <c r="FLX222" s="1483"/>
      <c r="FLY222" s="1482"/>
      <c r="FLZ222" s="1152"/>
      <c r="FMA222" s="1153"/>
      <c r="FMB222" s="1271"/>
      <c r="FMC222" s="1271"/>
      <c r="FMD222" s="1271"/>
      <c r="FME222" s="619"/>
      <c r="FMF222" s="210"/>
      <c r="FMG222" s="1483"/>
      <c r="FMH222" s="1482"/>
      <c r="FMI222" s="1152"/>
      <c r="FMJ222" s="1153"/>
      <c r="FMK222" s="1271"/>
      <c r="FML222" s="1271"/>
      <c r="FMM222" s="1271"/>
      <c r="FMN222" s="619"/>
      <c r="FMO222" s="210"/>
      <c r="FMP222" s="1483"/>
      <c r="FMQ222" s="1482"/>
      <c r="FMR222" s="1152"/>
      <c r="FMS222" s="1153"/>
      <c r="FMT222" s="1271"/>
      <c r="FMU222" s="1271"/>
      <c r="FMV222" s="1271"/>
      <c r="FMW222" s="619"/>
      <c r="FMX222" s="210"/>
      <c r="FMY222" s="1483"/>
      <c r="FMZ222" s="1482"/>
      <c r="FNA222" s="1152"/>
      <c r="FNB222" s="1153"/>
      <c r="FNC222" s="1271"/>
      <c r="FND222" s="1271"/>
      <c r="FNE222" s="1271"/>
      <c r="FNF222" s="619"/>
      <c r="FNG222" s="210"/>
      <c r="FNH222" s="1483"/>
      <c r="FNI222" s="1482"/>
      <c r="FNJ222" s="1152"/>
      <c r="FNK222" s="1153"/>
      <c r="FNL222" s="1271"/>
      <c r="FNM222" s="1271"/>
      <c r="FNN222" s="1271"/>
      <c r="FNO222" s="619"/>
      <c r="FNP222" s="210"/>
      <c r="FNQ222" s="1483"/>
      <c r="FNR222" s="1482"/>
      <c r="FNS222" s="1152"/>
      <c r="FNT222" s="1153"/>
      <c r="FNU222" s="1271"/>
      <c r="FNV222" s="1271"/>
      <c r="FNW222" s="1271"/>
      <c r="FNX222" s="619"/>
      <c r="FNY222" s="210"/>
      <c r="FNZ222" s="1483"/>
      <c r="FOA222" s="1482"/>
      <c r="FOB222" s="1152"/>
      <c r="FOC222" s="1153"/>
      <c r="FOD222" s="1271"/>
      <c r="FOE222" s="1271"/>
      <c r="FOF222" s="1271"/>
      <c r="FOG222" s="619"/>
      <c r="FOH222" s="210"/>
      <c r="FOI222" s="1483"/>
      <c r="FOJ222" s="1482"/>
      <c r="FOK222" s="1152"/>
      <c r="FOL222" s="1153"/>
      <c r="FOM222" s="1271"/>
      <c r="FON222" s="1271"/>
      <c r="FOO222" s="1271"/>
      <c r="FOP222" s="619"/>
      <c r="FOQ222" s="210"/>
      <c r="FOR222" s="1483"/>
      <c r="FOS222" s="1482"/>
      <c r="FOT222" s="1152"/>
      <c r="FOU222" s="1153"/>
      <c r="FOV222" s="1271"/>
      <c r="FOW222" s="1271"/>
      <c r="FOX222" s="1271"/>
      <c r="FOY222" s="619"/>
      <c r="FOZ222" s="210"/>
      <c r="FPA222" s="1483"/>
      <c r="FPB222" s="1482"/>
      <c r="FPC222" s="1152"/>
      <c r="FPD222" s="1153"/>
      <c r="FPE222" s="1271"/>
      <c r="FPF222" s="1271"/>
      <c r="FPG222" s="1271"/>
      <c r="FPH222" s="619"/>
      <c r="FPI222" s="210"/>
      <c r="FPJ222" s="1483"/>
      <c r="FPK222" s="1482"/>
      <c r="FPL222" s="1152"/>
      <c r="FPM222" s="1153"/>
      <c r="FPN222" s="1271"/>
      <c r="FPO222" s="1271"/>
      <c r="FPP222" s="1271"/>
      <c r="FPQ222" s="619"/>
      <c r="FPR222" s="210"/>
      <c r="FPS222" s="1483"/>
      <c r="FPT222" s="1482"/>
      <c r="FPU222" s="1152"/>
      <c r="FPV222" s="1153"/>
      <c r="FPW222" s="1271"/>
      <c r="FPX222" s="1271"/>
      <c r="FPY222" s="1271"/>
      <c r="FPZ222" s="619"/>
      <c r="FQA222" s="210"/>
      <c r="FQB222" s="1483"/>
      <c r="FQC222" s="1482"/>
      <c r="FQD222" s="1152"/>
      <c r="FQE222" s="1153"/>
      <c r="FQF222" s="1271"/>
      <c r="FQG222" s="1271"/>
      <c r="FQH222" s="1271"/>
      <c r="FQI222" s="619"/>
      <c r="FQJ222" s="210"/>
      <c r="FQK222" s="1483"/>
      <c r="FQL222" s="1482"/>
      <c r="FQM222" s="1152"/>
      <c r="FQN222" s="1153"/>
      <c r="FQO222" s="1271"/>
      <c r="FQP222" s="1271"/>
      <c r="FQQ222" s="1271"/>
      <c r="FQR222" s="619"/>
      <c r="FQS222" s="210"/>
      <c r="FQT222" s="1483"/>
      <c r="FQU222" s="1482"/>
      <c r="FQV222" s="1152"/>
      <c r="FQW222" s="1153"/>
      <c r="FQX222" s="1271"/>
      <c r="FQY222" s="1271"/>
      <c r="FQZ222" s="1271"/>
      <c r="FRA222" s="619"/>
      <c r="FRB222" s="210"/>
      <c r="FRC222" s="1483"/>
      <c r="FRD222" s="1482"/>
      <c r="FRE222" s="1152"/>
      <c r="FRF222" s="1153"/>
      <c r="FRG222" s="1271"/>
      <c r="FRH222" s="1271"/>
      <c r="FRI222" s="1271"/>
      <c r="FRJ222" s="619"/>
      <c r="FRK222" s="210"/>
      <c r="FRL222" s="1483"/>
      <c r="FRM222" s="1482"/>
      <c r="FRN222" s="1152"/>
      <c r="FRO222" s="1153"/>
      <c r="FRP222" s="1271"/>
      <c r="FRQ222" s="1271"/>
      <c r="FRR222" s="1271"/>
      <c r="FRS222" s="619"/>
      <c r="FRT222" s="210"/>
      <c r="FRU222" s="1483"/>
      <c r="FRV222" s="1482"/>
      <c r="FRW222" s="1152"/>
      <c r="FRX222" s="1153"/>
      <c r="FRY222" s="1271"/>
      <c r="FRZ222" s="1271"/>
      <c r="FSA222" s="1271"/>
      <c r="FSB222" s="619"/>
      <c r="FSC222" s="210"/>
      <c r="FSD222" s="1483"/>
      <c r="FSE222" s="1482"/>
      <c r="FSF222" s="1152"/>
      <c r="FSG222" s="1153"/>
      <c r="FSH222" s="1271"/>
      <c r="FSI222" s="1271"/>
      <c r="FSJ222" s="1271"/>
      <c r="FSK222" s="619"/>
      <c r="FSL222" s="210"/>
      <c r="FSM222" s="1483"/>
      <c r="FSN222" s="1482"/>
      <c r="FSO222" s="1152"/>
      <c r="FSP222" s="1153"/>
      <c r="FSQ222" s="1271"/>
      <c r="FSR222" s="1271"/>
      <c r="FSS222" s="1271"/>
      <c r="FST222" s="619"/>
      <c r="FSU222" s="210"/>
      <c r="FSV222" s="1483"/>
      <c r="FSW222" s="1482"/>
      <c r="FSX222" s="1152"/>
      <c r="FSY222" s="1153"/>
      <c r="FSZ222" s="1271"/>
      <c r="FTA222" s="1271"/>
      <c r="FTB222" s="1271"/>
      <c r="FTC222" s="619"/>
      <c r="FTD222" s="210"/>
      <c r="FTE222" s="1483"/>
      <c r="FTF222" s="1482"/>
      <c r="FTG222" s="1152"/>
      <c r="FTH222" s="1153"/>
      <c r="FTI222" s="1271"/>
      <c r="FTJ222" s="1271"/>
      <c r="FTK222" s="1271"/>
      <c r="FTL222" s="619"/>
      <c r="FTM222" s="210"/>
      <c r="FTN222" s="1483"/>
      <c r="FTO222" s="1482"/>
      <c r="FTP222" s="1152"/>
      <c r="FTQ222" s="1153"/>
      <c r="FTR222" s="1271"/>
      <c r="FTS222" s="1271"/>
      <c r="FTT222" s="1271"/>
      <c r="FTU222" s="619"/>
      <c r="FTV222" s="210"/>
      <c r="FTW222" s="1483"/>
      <c r="FTX222" s="1482"/>
      <c r="FTY222" s="1152"/>
      <c r="FTZ222" s="1153"/>
      <c r="FUA222" s="1271"/>
      <c r="FUB222" s="1271"/>
      <c r="FUC222" s="1271"/>
      <c r="FUD222" s="619"/>
      <c r="FUE222" s="210"/>
      <c r="FUF222" s="1483"/>
      <c r="FUG222" s="1482"/>
      <c r="FUH222" s="1152"/>
      <c r="FUI222" s="1153"/>
      <c r="FUJ222" s="1271"/>
      <c r="FUK222" s="1271"/>
      <c r="FUL222" s="1271"/>
      <c r="FUM222" s="619"/>
      <c r="FUN222" s="210"/>
      <c r="FUO222" s="1483"/>
      <c r="FUP222" s="1482"/>
      <c r="FUQ222" s="1152"/>
      <c r="FUR222" s="1153"/>
      <c r="FUS222" s="1271"/>
      <c r="FUT222" s="1271"/>
      <c r="FUU222" s="1271"/>
      <c r="FUV222" s="619"/>
      <c r="FUW222" s="210"/>
      <c r="FUX222" s="1483"/>
      <c r="FUY222" s="1482"/>
      <c r="FUZ222" s="1152"/>
      <c r="FVA222" s="1153"/>
      <c r="FVB222" s="1271"/>
      <c r="FVC222" s="1271"/>
      <c r="FVD222" s="1271"/>
      <c r="FVE222" s="619"/>
      <c r="FVF222" s="210"/>
      <c r="FVG222" s="1483"/>
      <c r="FVH222" s="1482"/>
      <c r="FVI222" s="1152"/>
      <c r="FVJ222" s="1153"/>
      <c r="FVK222" s="1271"/>
      <c r="FVL222" s="1271"/>
      <c r="FVM222" s="1271"/>
      <c r="FVN222" s="619"/>
      <c r="FVO222" s="210"/>
      <c r="FVP222" s="1483"/>
      <c r="FVQ222" s="1482"/>
      <c r="FVR222" s="1152"/>
      <c r="FVS222" s="1153"/>
      <c r="FVT222" s="1271"/>
      <c r="FVU222" s="1271"/>
      <c r="FVV222" s="1271"/>
      <c r="FVW222" s="619"/>
      <c r="FVX222" s="210"/>
      <c r="FVY222" s="1483"/>
      <c r="FVZ222" s="1482"/>
      <c r="FWA222" s="1152"/>
      <c r="FWB222" s="1153"/>
      <c r="FWC222" s="1271"/>
      <c r="FWD222" s="1271"/>
      <c r="FWE222" s="1271"/>
      <c r="FWF222" s="619"/>
      <c r="FWG222" s="210"/>
      <c r="FWH222" s="1483"/>
      <c r="FWI222" s="1482"/>
      <c r="FWJ222" s="1152"/>
      <c r="FWK222" s="1153"/>
      <c r="FWL222" s="1271"/>
      <c r="FWM222" s="1271"/>
      <c r="FWN222" s="1271"/>
      <c r="FWO222" s="619"/>
      <c r="FWP222" s="210"/>
      <c r="FWQ222" s="1483"/>
      <c r="FWR222" s="1482"/>
      <c r="FWS222" s="1152"/>
      <c r="FWT222" s="1153"/>
      <c r="FWU222" s="1271"/>
      <c r="FWV222" s="1271"/>
      <c r="FWW222" s="1271"/>
      <c r="FWX222" s="619"/>
      <c r="FWY222" s="210"/>
      <c r="FWZ222" s="1483"/>
      <c r="FXA222" s="1482"/>
      <c r="FXB222" s="1152"/>
      <c r="FXC222" s="1153"/>
      <c r="FXD222" s="1271"/>
      <c r="FXE222" s="1271"/>
      <c r="FXF222" s="1271"/>
      <c r="FXG222" s="619"/>
      <c r="FXH222" s="210"/>
      <c r="FXI222" s="1483"/>
      <c r="FXJ222" s="1482"/>
      <c r="FXK222" s="1152"/>
      <c r="FXL222" s="1153"/>
      <c r="FXM222" s="1271"/>
      <c r="FXN222" s="1271"/>
      <c r="FXO222" s="1271"/>
      <c r="FXP222" s="619"/>
      <c r="FXQ222" s="210"/>
      <c r="FXR222" s="1483"/>
      <c r="FXS222" s="1482"/>
      <c r="FXT222" s="1152"/>
      <c r="FXU222" s="1153"/>
      <c r="FXV222" s="1271"/>
      <c r="FXW222" s="1271"/>
      <c r="FXX222" s="1271"/>
      <c r="FXY222" s="619"/>
      <c r="FXZ222" s="210"/>
      <c r="FYA222" s="1483"/>
      <c r="FYB222" s="1482"/>
      <c r="FYC222" s="1152"/>
      <c r="FYD222" s="1153"/>
      <c r="FYE222" s="1271"/>
      <c r="FYF222" s="1271"/>
      <c r="FYG222" s="1271"/>
      <c r="FYH222" s="619"/>
      <c r="FYI222" s="210"/>
      <c r="FYJ222" s="1483"/>
      <c r="FYK222" s="1482"/>
      <c r="FYL222" s="1152"/>
      <c r="FYM222" s="1153"/>
      <c r="FYN222" s="1271"/>
      <c r="FYO222" s="1271"/>
      <c r="FYP222" s="1271"/>
      <c r="FYQ222" s="619"/>
      <c r="FYR222" s="210"/>
      <c r="FYS222" s="1483"/>
      <c r="FYT222" s="1482"/>
      <c r="FYU222" s="1152"/>
      <c r="FYV222" s="1153"/>
      <c r="FYW222" s="1271"/>
      <c r="FYX222" s="1271"/>
      <c r="FYY222" s="1271"/>
      <c r="FYZ222" s="619"/>
      <c r="FZA222" s="210"/>
      <c r="FZB222" s="1483"/>
      <c r="FZC222" s="1482"/>
      <c r="FZD222" s="1152"/>
      <c r="FZE222" s="1153"/>
      <c r="FZF222" s="1271"/>
      <c r="FZG222" s="1271"/>
      <c r="FZH222" s="1271"/>
      <c r="FZI222" s="619"/>
      <c r="FZJ222" s="210"/>
      <c r="FZK222" s="1483"/>
      <c r="FZL222" s="1482"/>
      <c r="FZM222" s="1152"/>
      <c r="FZN222" s="1153"/>
      <c r="FZO222" s="1271"/>
      <c r="FZP222" s="1271"/>
      <c r="FZQ222" s="1271"/>
      <c r="FZR222" s="619"/>
      <c r="FZS222" s="210"/>
      <c r="FZT222" s="1483"/>
      <c r="FZU222" s="1482"/>
      <c r="FZV222" s="1152"/>
      <c r="FZW222" s="1153"/>
      <c r="FZX222" s="1271"/>
      <c r="FZY222" s="1271"/>
      <c r="FZZ222" s="1271"/>
      <c r="GAA222" s="619"/>
      <c r="GAB222" s="210"/>
      <c r="GAC222" s="1483"/>
      <c r="GAD222" s="1482"/>
      <c r="GAE222" s="1152"/>
      <c r="GAF222" s="1153"/>
      <c r="GAG222" s="1271"/>
      <c r="GAH222" s="1271"/>
      <c r="GAI222" s="1271"/>
      <c r="GAJ222" s="619"/>
      <c r="GAK222" s="210"/>
      <c r="GAL222" s="1483"/>
      <c r="GAM222" s="1482"/>
      <c r="GAN222" s="1152"/>
      <c r="GAO222" s="1153"/>
      <c r="GAP222" s="1271"/>
      <c r="GAQ222" s="1271"/>
      <c r="GAR222" s="1271"/>
      <c r="GAS222" s="619"/>
      <c r="GAT222" s="210"/>
      <c r="GAU222" s="1483"/>
      <c r="GAV222" s="1482"/>
      <c r="GAW222" s="1152"/>
      <c r="GAX222" s="1153"/>
      <c r="GAY222" s="1271"/>
      <c r="GAZ222" s="1271"/>
      <c r="GBA222" s="1271"/>
      <c r="GBB222" s="619"/>
      <c r="GBC222" s="210"/>
      <c r="GBD222" s="1483"/>
      <c r="GBE222" s="1482"/>
      <c r="GBF222" s="1152"/>
      <c r="GBG222" s="1153"/>
      <c r="GBH222" s="1271"/>
      <c r="GBI222" s="1271"/>
      <c r="GBJ222" s="1271"/>
      <c r="GBK222" s="619"/>
      <c r="GBL222" s="210"/>
      <c r="GBM222" s="1483"/>
      <c r="GBN222" s="1482"/>
      <c r="GBO222" s="1152"/>
      <c r="GBP222" s="1153"/>
      <c r="GBQ222" s="1271"/>
      <c r="GBR222" s="1271"/>
      <c r="GBS222" s="1271"/>
      <c r="GBT222" s="619"/>
      <c r="GBU222" s="210"/>
      <c r="GBV222" s="1483"/>
      <c r="GBW222" s="1482"/>
      <c r="GBX222" s="1152"/>
      <c r="GBY222" s="1153"/>
      <c r="GBZ222" s="1271"/>
      <c r="GCA222" s="1271"/>
      <c r="GCB222" s="1271"/>
      <c r="GCC222" s="619"/>
      <c r="GCD222" s="210"/>
      <c r="GCE222" s="1483"/>
      <c r="GCF222" s="1482"/>
      <c r="GCG222" s="1152"/>
      <c r="GCH222" s="1153"/>
      <c r="GCI222" s="1271"/>
      <c r="GCJ222" s="1271"/>
      <c r="GCK222" s="1271"/>
      <c r="GCL222" s="619"/>
      <c r="GCM222" s="210"/>
      <c r="GCN222" s="1483"/>
      <c r="GCO222" s="1482"/>
      <c r="GCP222" s="1152"/>
      <c r="GCQ222" s="1153"/>
      <c r="GCR222" s="1271"/>
      <c r="GCS222" s="1271"/>
      <c r="GCT222" s="1271"/>
      <c r="GCU222" s="619"/>
      <c r="GCV222" s="210"/>
      <c r="GCW222" s="1483"/>
      <c r="GCX222" s="1482"/>
      <c r="GCY222" s="1152"/>
      <c r="GCZ222" s="1153"/>
      <c r="GDA222" s="1271"/>
      <c r="GDB222" s="1271"/>
      <c r="GDC222" s="1271"/>
      <c r="GDD222" s="619"/>
      <c r="GDE222" s="210"/>
      <c r="GDF222" s="1483"/>
      <c r="GDG222" s="1482"/>
      <c r="GDH222" s="1152"/>
      <c r="GDI222" s="1153"/>
      <c r="GDJ222" s="1271"/>
      <c r="GDK222" s="1271"/>
      <c r="GDL222" s="1271"/>
      <c r="GDM222" s="619"/>
      <c r="GDN222" s="210"/>
      <c r="GDO222" s="1483"/>
      <c r="GDP222" s="1482"/>
      <c r="GDQ222" s="1152"/>
      <c r="GDR222" s="1153"/>
      <c r="GDS222" s="1271"/>
      <c r="GDT222" s="1271"/>
      <c r="GDU222" s="1271"/>
      <c r="GDV222" s="619"/>
      <c r="GDW222" s="210"/>
      <c r="GDX222" s="1483"/>
      <c r="GDY222" s="1482"/>
      <c r="GDZ222" s="1152"/>
      <c r="GEA222" s="1153"/>
      <c r="GEB222" s="1271"/>
      <c r="GEC222" s="1271"/>
      <c r="GED222" s="1271"/>
      <c r="GEE222" s="619"/>
      <c r="GEF222" s="210"/>
      <c r="GEG222" s="1483"/>
      <c r="GEH222" s="1482"/>
      <c r="GEI222" s="1152"/>
      <c r="GEJ222" s="1153"/>
      <c r="GEK222" s="1271"/>
      <c r="GEL222" s="1271"/>
      <c r="GEM222" s="1271"/>
      <c r="GEN222" s="619"/>
      <c r="GEO222" s="210"/>
      <c r="GEP222" s="1483"/>
      <c r="GEQ222" s="1482"/>
      <c r="GER222" s="1152"/>
      <c r="GES222" s="1153"/>
      <c r="GET222" s="1271"/>
      <c r="GEU222" s="1271"/>
      <c r="GEV222" s="1271"/>
      <c r="GEW222" s="619"/>
      <c r="GEX222" s="210"/>
      <c r="GEY222" s="1483"/>
      <c r="GEZ222" s="1482"/>
      <c r="GFA222" s="1152"/>
      <c r="GFB222" s="1153"/>
      <c r="GFC222" s="1271"/>
      <c r="GFD222" s="1271"/>
      <c r="GFE222" s="1271"/>
      <c r="GFF222" s="619"/>
      <c r="GFG222" s="210"/>
      <c r="GFH222" s="1483"/>
      <c r="GFI222" s="1482"/>
      <c r="GFJ222" s="1152"/>
      <c r="GFK222" s="1153"/>
      <c r="GFL222" s="1271"/>
      <c r="GFM222" s="1271"/>
      <c r="GFN222" s="1271"/>
      <c r="GFO222" s="619"/>
      <c r="GFP222" s="210"/>
      <c r="GFQ222" s="1483"/>
      <c r="GFR222" s="1482"/>
      <c r="GFS222" s="1152"/>
      <c r="GFT222" s="1153"/>
      <c r="GFU222" s="1271"/>
      <c r="GFV222" s="1271"/>
      <c r="GFW222" s="1271"/>
      <c r="GFX222" s="619"/>
      <c r="GFY222" s="210"/>
      <c r="GFZ222" s="1483"/>
      <c r="GGA222" s="1482"/>
      <c r="GGB222" s="1152"/>
      <c r="GGC222" s="1153"/>
      <c r="GGD222" s="1271"/>
      <c r="GGE222" s="1271"/>
      <c r="GGF222" s="1271"/>
      <c r="GGG222" s="619"/>
      <c r="GGH222" s="210"/>
      <c r="GGI222" s="1483"/>
      <c r="GGJ222" s="1482"/>
      <c r="GGK222" s="1152"/>
      <c r="GGL222" s="1153"/>
      <c r="GGM222" s="1271"/>
      <c r="GGN222" s="1271"/>
      <c r="GGO222" s="1271"/>
      <c r="GGP222" s="619"/>
      <c r="GGQ222" s="210"/>
      <c r="GGR222" s="1483"/>
      <c r="GGS222" s="1482"/>
      <c r="GGT222" s="1152"/>
      <c r="GGU222" s="1153"/>
      <c r="GGV222" s="1271"/>
      <c r="GGW222" s="1271"/>
      <c r="GGX222" s="1271"/>
      <c r="GGY222" s="619"/>
      <c r="GGZ222" s="210"/>
      <c r="GHA222" s="1483"/>
      <c r="GHB222" s="1482"/>
      <c r="GHC222" s="1152"/>
      <c r="GHD222" s="1153"/>
      <c r="GHE222" s="1271"/>
      <c r="GHF222" s="1271"/>
      <c r="GHG222" s="1271"/>
      <c r="GHH222" s="619"/>
      <c r="GHI222" s="210"/>
      <c r="GHJ222" s="1483"/>
      <c r="GHK222" s="1482"/>
      <c r="GHL222" s="1152"/>
      <c r="GHM222" s="1153"/>
      <c r="GHN222" s="1271"/>
      <c r="GHO222" s="1271"/>
      <c r="GHP222" s="1271"/>
      <c r="GHQ222" s="619"/>
      <c r="GHR222" s="210"/>
      <c r="GHS222" s="1483"/>
      <c r="GHT222" s="1482"/>
      <c r="GHU222" s="1152"/>
      <c r="GHV222" s="1153"/>
      <c r="GHW222" s="1271"/>
      <c r="GHX222" s="1271"/>
      <c r="GHY222" s="1271"/>
      <c r="GHZ222" s="619"/>
      <c r="GIA222" s="210"/>
      <c r="GIB222" s="1483"/>
      <c r="GIC222" s="1482"/>
      <c r="GID222" s="1152"/>
      <c r="GIE222" s="1153"/>
      <c r="GIF222" s="1271"/>
      <c r="GIG222" s="1271"/>
      <c r="GIH222" s="1271"/>
      <c r="GII222" s="619"/>
      <c r="GIJ222" s="210"/>
      <c r="GIK222" s="1483"/>
      <c r="GIL222" s="1482"/>
      <c r="GIM222" s="1152"/>
      <c r="GIN222" s="1153"/>
      <c r="GIO222" s="1271"/>
      <c r="GIP222" s="1271"/>
      <c r="GIQ222" s="1271"/>
      <c r="GIR222" s="619"/>
      <c r="GIS222" s="210"/>
      <c r="GIT222" s="1483"/>
      <c r="GIU222" s="1482"/>
      <c r="GIV222" s="1152"/>
      <c r="GIW222" s="1153"/>
      <c r="GIX222" s="1271"/>
      <c r="GIY222" s="1271"/>
      <c r="GIZ222" s="1271"/>
      <c r="GJA222" s="619"/>
      <c r="GJB222" s="210"/>
      <c r="GJC222" s="1483"/>
      <c r="GJD222" s="1482"/>
      <c r="GJE222" s="1152"/>
      <c r="GJF222" s="1153"/>
      <c r="GJG222" s="1271"/>
      <c r="GJH222" s="1271"/>
      <c r="GJI222" s="1271"/>
      <c r="GJJ222" s="619"/>
      <c r="GJK222" s="210"/>
      <c r="GJL222" s="1483"/>
      <c r="GJM222" s="1482"/>
      <c r="GJN222" s="1152"/>
      <c r="GJO222" s="1153"/>
      <c r="GJP222" s="1271"/>
      <c r="GJQ222" s="1271"/>
      <c r="GJR222" s="1271"/>
      <c r="GJS222" s="619"/>
      <c r="GJT222" s="210"/>
      <c r="GJU222" s="1483"/>
      <c r="GJV222" s="1482"/>
      <c r="GJW222" s="1152"/>
      <c r="GJX222" s="1153"/>
      <c r="GJY222" s="1271"/>
      <c r="GJZ222" s="1271"/>
      <c r="GKA222" s="1271"/>
      <c r="GKB222" s="619"/>
      <c r="GKC222" s="210"/>
      <c r="GKD222" s="1483"/>
      <c r="GKE222" s="1482"/>
      <c r="GKF222" s="1152"/>
      <c r="GKG222" s="1153"/>
      <c r="GKH222" s="1271"/>
      <c r="GKI222" s="1271"/>
      <c r="GKJ222" s="1271"/>
      <c r="GKK222" s="619"/>
      <c r="GKL222" s="210"/>
      <c r="GKM222" s="1483"/>
      <c r="GKN222" s="1482"/>
      <c r="GKO222" s="1152"/>
      <c r="GKP222" s="1153"/>
      <c r="GKQ222" s="1271"/>
      <c r="GKR222" s="1271"/>
      <c r="GKS222" s="1271"/>
      <c r="GKT222" s="619"/>
      <c r="GKU222" s="210"/>
      <c r="GKV222" s="1483"/>
      <c r="GKW222" s="1482"/>
      <c r="GKX222" s="1152"/>
      <c r="GKY222" s="1153"/>
      <c r="GKZ222" s="1271"/>
      <c r="GLA222" s="1271"/>
      <c r="GLB222" s="1271"/>
      <c r="GLC222" s="619"/>
      <c r="GLD222" s="210"/>
      <c r="GLE222" s="1483"/>
      <c r="GLF222" s="1482"/>
      <c r="GLG222" s="1152"/>
      <c r="GLH222" s="1153"/>
      <c r="GLI222" s="1271"/>
      <c r="GLJ222" s="1271"/>
      <c r="GLK222" s="1271"/>
      <c r="GLL222" s="619"/>
      <c r="GLM222" s="210"/>
      <c r="GLN222" s="1483"/>
      <c r="GLO222" s="1482"/>
      <c r="GLP222" s="1152"/>
      <c r="GLQ222" s="1153"/>
      <c r="GLR222" s="1271"/>
      <c r="GLS222" s="1271"/>
      <c r="GLT222" s="1271"/>
      <c r="GLU222" s="619"/>
      <c r="GLV222" s="210"/>
      <c r="GLW222" s="1483"/>
      <c r="GLX222" s="1482"/>
      <c r="GLY222" s="1152"/>
      <c r="GLZ222" s="1153"/>
      <c r="GMA222" s="1271"/>
      <c r="GMB222" s="1271"/>
      <c r="GMC222" s="1271"/>
      <c r="GMD222" s="619"/>
      <c r="GME222" s="210"/>
      <c r="GMF222" s="1483"/>
      <c r="GMG222" s="1482"/>
      <c r="GMH222" s="1152"/>
      <c r="GMI222" s="1153"/>
      <c r="GMJ222" s="1271"/>
      <c r="GMK222" s="1271"/>
      <c r="GML222" s="1271"/>
      <c r="GMM222" s="619"/>
      <c r="GMN222" s="210"/>
      <c r="GMO222" s="1483"/>
      <c r="GMP222" s="1482"/>
      <c r="GMQ222" s="1152"/>
      <c r="GMR222" s="1153"/>
      <c r="GMS222" s="1271"/>
      <c r="GMT222" s="1271"/>
      <c r="GMU222" s="1271"/>
      <c r="GMV222" s="619"/>
      <c r="GMW222" s="210"/>
      <c r="GMX222" s="1483"/>
      <c r="GMY222" s="1482"/>
      <c r="GMZ222" s="1152"/>
      <c r="GNA222" s="1153"/>
      <c r="GNB222" s="1271"/>
      <c r="GNC222" s="1271"/>
      <c r="GND222" s="1271"/>
      <c r="GNE222" s="619"/>
      <c r="GNF222" s="210"/>
      <c r="GNG222" s="1483"/>
      <c r="GNH222" s="1482"/>
      <c r="GNI222" s="1152"/>
      <c r="GNJ222" s="1153"/>
      <c r="GNK222" s="1271"/>
      <c r="GNL222" s="1271"/>
      <c r="GNM222" s="1271"/>
      <c r="GNN222" s="619"/>
      <c r="GNO222" s="210"/>
      <c r="GNP222" s="1483"/>
      <c r="GNQ222" s="1482"/>
      <c r="GNR222" s="1152"/>
      <c r="GNS222" s="1153"/>
      <c r="GNT222" s="1271"/>
      <c r="GNU222" s="1271"/>
      <c r="GNV222" s="1271"/>
      <c r="GNW222" s="619"/>
      <c r="GNX222" s="210"/>
      <c r="GNY222" s="1483"/>
      <c r="GNZ222" s="1482"/>
      <c r="GOA222" s="1152"/>
      <c r="GOB222" s="1153"/>
      <c r="GOC222" s="1271"/>
      <c r="GOD222" s="1271"/>
      <c r="GOE222" s="1271"/>
      <c r="GOF222" s="619"/>
      <c r="GOG222" s="210"/>
      <c r="GOH222" s="1483"/>
      <c r="GOI222" s="1482"/>
      <c r="GOJ222" s="1152"/>
      <c r="GOK222" s="1153"/>
      <c r="GOL222" s="1271"/>
      <c r="GOM222" s="1271"/>
      <c r="GON222" s="1271"/>
      <c r="GOO222" s="619"/>
      <c r="GOP222" s="210"/>
      <c r="GOQ222" s="1483"/>
      <c r="GOR222" s="1482"/>
      <c r="GOS222" s="1152"/>
      <c r="GOT222" s="1153"/>
      <c r="GOU222" s="1271"/>
      <c r="GOV222" s="1271"/>
      <c r="GOW222" s="1271"/>
      <c r="GOX222" s="619"/>
      <c r="GOY222" s="210"/>
      <c r="GOZ222" s="1483"/>
      <c r="GPA222" s="1482"/>
      <c r="GPB222" s="1152"/>
      <c r="GPC222" s="1153"/>
      <c r="GPD222" s="1271"/>
      <c r="GPE222" s="1271"/>
      <c r="GPF222" s="1271"/>
      <c r="GPG222" s="619"/>
      <c r="GPH222" s="210"/>
      <c r="GPI222" s="1483"/>
      <c r="GPJ222" s="1482"/>
      <c r="GPK222" s="1152"/>
      <c r="GPL222" s="1153"/>
      <c r="GPM222" s="1271"/>
      <c r="GPN222" s="1271"/>
      <c r="GPO222" s="1271"/>
      <c r="GPP222" s="619"/>
      <c r="GPQ222" s="210"/>
      <c r="GPR222" s="1483"/>
      <c r="GPS222" s="1482"/>
      <c r="GPT222" s="1152"/>
      <c r="GPU222" s="1153"/>
      <c r="GPV222" s="1271"/>
      <c r="GPW222" s="1271"/>
      <c r="GPX222" s="1271"/>
      <c r="GPY222" s="619"/>
      <c r="GPZ222" s="210"/>
      <c r="GQA222" s="1483"/>
      <c r="GQB222" s="1482"/>
      <c r="GQC222" s="1152"/>
      <c r="GQD222" s="1153"/>
      <c r="GQE222" s="1271"/>
      <c r="GQF222" s="1271"/>
      <c r="GQG222" s="1271"/>
      <c r="GQH222" s="619"/>
      <c r="GQI222" s="210"/>
      <c r="GQJ222" s="1483"/>
      <c r="GQK222" s="1482"/>
      <c r="GQL222" s="1152"/>
      <c r="GQM222" s="1153"/>
      <c r="GQN222" s="1271"/>
      <c r="GQO222" s="1271"/>
      <c r="GQP222" s="1271"/>
      <c r="GQQ222" s="619"/>
      <c r="GQR222" s="210"/>
      <c r="GQS222" s="1483"/>
      <c r="GQT222" s="1482"/>
      <c r="GQU222" s="1152"/>
      <c r="GQV222" s="1153"/>
      <c r="GQW222" s="1271"/>
      <c r="GQX222" s="1271"/>
      <c r="GQY222" s="1271"/>
      <c r="GQZ222" s="619"/>
      <c r="GRA222" s="210"/>
      <c r="GRB222" s="1483"/>
      <c r="GRC222" s="1482"/>
      <c r="GRD222" s="1152"/>
      <c r="GRE222" s="1153"/>
      <c r="GRF222" s="1271"/>
      <c r="GRG222" s="1271"/>
      <c r="GRH222" s="1271"/>
      <c r="GRI222" s="619"/>
      <c r="GRJ222" s="210"/>
      <c r="GRK222" s="1483"/>
      <c r="GRL222" s="1482"/>
      <c r="GRM222" s="1152"/>
      <c r="GRN222" s="1153"/>
      <c r="GRO222" s="1271"/>
      <c r="GRP222" s="1271"/>
      <c r="GRQ222" s="1271"/>
      <c r="GRR222" s="619"/>
      <c r="GRS222" s="210"/>
      <c r="GRT222" s="1483"/>
      <c r="GRU222" s="1482"/>
      <c r="GRV222" s="1152"/>
      <c r="GRW222" s="1153"/>
      <c r="GRX222" s="1271"/>
      <c r="GRY222" s="1271"/>
      <c r="GRZ222" s="1271"/>
      <c r="GSA222" s="619"/>
      <c r="GSB222" s="210"/>
      <c r="GSC222" s="1483"/>
      <c r="GSD222" s="1482"/>
      <c r="GSE222" s="1152"/>
      <c r="GSF222" s="1153"/>
      <c r="GSG222" s="1271"/>
      <c r="GSH222" s="1271"/>
      <c r="GSI222" s="1271"/>
      <c r="GSJ222" s="619"/>
      <c r="GSK222" s="210"/>
      <c r="GSL222" s="1483"/>
      <c r="GSM222" s="1482"/>
      <c r="GSN222" s="1152"/>
      <c r="GSO222" s="1153"/>
      <c r="GSP222" s="1271"/>
      <c r="GSQ222" s="1271"/>
      <c r="GSR222" s="1271"/>
      <c r="GSS222" s="619"/>
      <c r="GST222" s="210"/>
      <c r="GSU222" s="1483"/>
      <c r="GSV222" s="1482"/>
      <c r="GSW222" s="1152"/>
      <c r="GSX222" s="1153"/>
      <c r="GSY222" s="1271"/>
      <c r="GSZ222" s="1271"/>
      <c r="GTA222" s="1271"/>
      <c r="GTB222" s="619"/>
      <c r="GTC222" s="210"/>
      <c r="GTD222" s="1483"/>
      <c r="GTE222" s="1482"/>
      <c r="GTF222" s="1152"/>
      <c r="GTG222" s="1153"/>
      <c r="GTH222" s="1271"/>
      <c r="GTI222" s="1271"/>
      <c r="GTJ222" s="1271"/>
      <c r="GTK222" s="619"/>
      <c r="GTL222" s="210"/>
      <c r="GTM222" s="1483"/>
      <c r="GTN222" s="1482"/>
      <c r="GTO222" s="1152"/>
      <c r="GTP222" s="1153"/>
      <c r="GTQ222" s="1271"/>
      <c r="GTR222" s="1271"/>
      <c r="GTS222" s="1271"/>
      <c r="GTT222" s="619"/>
      <c r="GTU222" s="210"/>
      <c r="GTV222" s="1483"/>
      <c r="GTW222" s="1482"/>
      <c r="GTX222" s="1152"/>
      <c r="GTY222" s="1153"/>
      <c r="GTZ222" s="1271"/>
      <c r="GUA222" s="1271"/>
      <c r="GUB222" s="1271"/>
      <c r="GUC222" s="619"/>
      <c r="GUD222" s="210"/>
      <c r="GUE222" s="1483"/>
      <c r="GUF222" s="1482"/>
      <c r="GUG222" s="1152"/>
      <c r="GUH222" s="1153"/>
      <c r="GUI222" s="1271"/>
      <c r="GUJ222" s="1271"/>
      <c r="GUK222" s="1271"/>
      <c r="GUL222" s="619"/>
      <c r="GUM222" s="210"/>
      <c r="GUN222" s="1483"/>
      <c r="GUO222" s="1482"/>
      <c r="GUP222" s="1152"/>
      <c r="GUQ222" s="1153"/>
      <c r="GUR222" s="1271"/>
      <c r="GUS222" s="1271"/>
      <c r="GUT222" s="1271"/>
      <c r="GUU222" s="619"/>
      <c r="GUV222" s="210"/>
      <c r="GUW222" s="1483"/>
      <c r="GUX222" s="1482"/>
      <c r="GUY222" s="1152"/>
      <c r="GUZ222" s="1153"/>
      <c r="GVA222" s="1271"/>
      <c r="GVB222" s="1271"/>
      <c r="GVC222" s="1271"/>
      <c r="GVD222" s="619"/>
      <c r="GVE222" s="210"/>
      <c r="GVF222" s="1483"/>
      <c r="GVG222" s="1482"/>
      <c r="GVH222" s="1152"/>
      <c r="GVI222" s="1153"/>
      <c r="GVJ222" s="1271"/>
      <c r="GVK222" s="1271"/>
      <c r="GVL222" s="1271"/>
      <c r="GVM222" s="619"/>
      <c r="GVN222" s="210"/>
      <c r="GVO222" s="1483"/>
      <c r="GVP222" s="1482"/>
      <c r="GVQ222" s="1152"/>
      <c r="GVR222" s="1153"/>
      <c r="GVS222" s="1271"/>
      <c r="GVT222" s="1271"/>
      <c r="GVU222" s="1271"/>
      <c r="GVV222" s="619"/>
      <c r="GVW222" s="210"/>
      <c r="GVX222" s="1483"/>
      <c r="GVY222" s="1482"/>
      <c r="GVZ222" s="1152"/>
      <c r="GWA222" s="1153"/>
      <c r="GWB222" s="1271"/>
      <c r="GWC222" s="1271"/>
      <c r="GWD222" s="1271"/>
      <c r="GWE222" s="619"/>
      <c r="GWF222" s="210"/>
      <c r="GWG222" s="1483"/>
      <c r="GWH222" s="1482"/>
      <c r="GWI222" s="1152"/>
      <c r="GWJ222" s="1153"/>
      <c r="GWK222" s="1271"/>
      <c r="GWL222" s="1271"/>
      <c r="GWM222" s="1271"/>
      <c r="GWN222" s="619"/>
      <c r="GWO222" s="210"/>
      <c r="GWP222" s="1483"/>
      <c r="GWQ222" s="1482"/>
      <c r="GWR222" s="1152"/>
      <c r="GWS222" s="1153"/>
      <c r="GWT222" s="1271"/>
      <c r="GWU222" s="1271"/>
      <c r="GWV222" s="1271"/>
      <c r="GWW222" s="619"/>
      <c r="GWX222" s="210"/>
      <c r="GWY222" s="1483"/>
      <c r="GWZ222" s="1482"/>
      <c r="GXA222" s="1152"/>
      <c r="GXB222" s="1153"/>
      <c r="GXC222" s="1271"/>
      <c r="GXD222" s="1271"/>
      <c r="GXE222" s="1271"/>
      <c r="GXF222" s="619"/>
      <c r="GXG222" s="210"/>
      <c r="GXH222" s="1483"/>
      <c r="GXI222" s="1482"/>
      <c r="GXJ222" s="1152"/>
      <c r="GXK222" s="1153"/>
      <c r="GXL222" s="1271"/>
      <c r="GXM222" s="1271"/>
      <c r="GXN222" s="1271"/>
      <c r="GXO222" s="619"/>
      <c r="GXP222" s="210"/>
      <c r="GXQ222" s="1483"/>
      <c r="GXR222" s="1482"/>
      <c r="GXS222" s="1152"/>
      <c r="GXT222" s="1153"/>
      <c r="GXU222" s="1271"/>
      <c r="GXV222" s="1271"/>
      <c r="GXW222" s="1271"/>
      <c r="GXX222" s="619"/>
      <c r="GXY222" s="210"/>
      <c r="GXZ222" s="1483"/>
      <c r="GYA222" s="1482"/>
      <c r="GYB222" s="1152"/>
      <c r="GYC222" s="1153"/>
      <c r="GYD222" s="1271"/>
      <c r="GYE222" s="1271"/>
      <c r="GYF222" s="1271"/>
      <c r="GYG222" s="619"/>
      <c r="GYH222" s="210"/>
      <c r="GYI222" s="1483"/>
      <c r="GYJ222" s="1482"/>
      <c r="GYK222" s="1152"/>
      <c r="GYL222" s="1153"/>
      <c r="GYM222" s="1271"/>
      <c r="GYN222" s="1271"/>
      <c r="GYO222" s="1271"/>
      <c r="GYP222" s="619"/>
      <c r="GYQ222" s="210"/>
      <c r="GYR222" s="1483"/>
      <c r="GYS222" s="1482"/>
      <c r="GYT222" s="1152"/>
      <c r="GYU222" s="1153"/>
      <c r="GYV222" s="1271"/>
      <c r="GYW222" s="1271"/>
      <c r="GYX222" s="1271"/>
      <c r="GYY222" s="619"/>
      <c r="GYZ222" s="210"/>
      <c r="GZA222" s="1483"/>
      <c r="GZB222" s="1482"/>
      <c r="GZC222" s="1152"/>
      <c r="GZD222" s="1153"/>
      <c r="GZE222" s="1271"/>
      <c r="GZF222" s="1271"/>
      <c r="GZG222" s="1271"/>
      <c r="GZH222" s="619"/>
      <c r="GZI222" s="210"/>
      <c r="GZJ222" s="1483"/>
      <c r="GZK222" s="1482"/>
      <c r="GZL222" s="1152"/>
      <c r="GZM222" s="1153"/>
      <c r="GZN222" s="1271"/>
      <c r="GZO222" s="1271"/>
      <c r="GZP222" s="1271"/>
      <c r="GZQ222" s="619"/>
      <c r="GZR222" s="210"/>
      <c r="GZS222" s="1483"/>
      <c r="GZT222" s="1482"/>
      <c r="GZU222" s="1152"/>
      <c r="GZV222" s="1153"/>
      <c r="GZW222" s="1271"/>
      <c r="GZX222" s="1271"/>
      <c r="GZY222" s="1271"/>
      <c r="GZZ222" s="619"/>
      <c r="HAA222" s="210"/>
      <c r="HAB222" s="1483"/>
      <c r="HAC222" s="1482"/>
      <c r="HAD222" s="1152"/>
      <c r="HAE222" s="1153"/>
      <c r="HAF222" s="1271"/>
      <c r="HAG222" s="1271"/>
      <c r="HAH222" s="1271"/>
      <c r="HAI222" s="619"/>
      <c r="HAJ222" s="210"/>
      <c r="HAK222" s="1483"/>
      <c r="HAL222" s="1482"/>
      <c r="HAM222" s="1152"/>
      <c r="HAN222" s="1153"/>
      <c r="HAO222" s="1271"/>
      <c r="HAP222" s="1271"/>
      <c r="HAQ222" s="1271"/>
      <c r="HAR222" s="619"/>
      <c r="HAS222" s="210"/>
      <c r="HAT222" s="1483"/>
      <c r="HAU222" s="1482"/>
      <c r="HAV222" s="1152"/>
      <c r="HAW222" s="1153"/>
      <c r="HAX222" s="1271"/>
      <c r="HAY222" s="1271"/>
      <c r="HAZ222" s="1271"/>
      <c r="HBA222" s="619"/>
      <c r="HBB222" s="210"/>
      <c r="HBC222" s="1483"/>
      <c r="HBD222" s="1482"/>
      <c r="HBE222" s="1152"/>
      <c r="HBF222" s="1153"/>
      <c r="HBG222" s="1271"/>
      <c r="HBH222" s="1271"/>
      <c r="HBI222" s="1271"/>
      <c r="HBJ222" s="619"/>
      <c r="HBK222" s="210"/>
      <c r="HBL222" s="1483"/>
      <c r="HBM222" s="1482"/>
      <c r="HBN222" s="1152"/>
      <c r="HBO222" s="1153"/>
      <c r="HBP222" s="1271"/>
      <c r="HBQ222" s="1271"/>
      <c r="HBR222" s="1271"/>
      <c r="HBS222" s="619"/>
      <c r="HBT222" s="210"/>
      <c r="HBU222" s="1483"/>
      <c r="HBV222" s="1482"/>
      <c r="HBW222" s="1152"/>
      <c r="HBX222" s="1153"/>
      <c r="HBY222" s="1271"/>
      <c r="HBZ222" s="1271"/>
      <c r="HCA222" s="1271"/>
      <c r="HCB222" s="619"/>
      <c r="HCC222" s="210"/>
      <c r="HCD222" s="1483"/>
      <c r="HCE222" s="1482"/>
      <c r="HCF222" s="1152"/>
      <c r="HCG222" s="1153"/>
      <c r="HCH222" s="1271"/>
      <c r="HCI222" s="1271"/>
      <c r="HCJ222" s="1271"/>
      <c r="HCK222" s="619"/>
      <c r="HCL222" s="210"/>
      <c r="HCM222" s="1483"/>
      <c r="HCN222" s="1482"/>
      <c r="HCO222" s="1152"/>
      <c r="HCP222" s="1153"/>
      <c r="HCQ222" s="1271"/>
      <c r="HCR222" s="1271"/>
      <c r="HCS222" s="1271"/>
      <c r="HCT222" s="619"/>
      <c r="HCU222" s="210"/>
      <c r="HCV222" s="1483"/>
      <c r="HCW222" s="1482"/>
      <c r="HCX222" s="1152"/>
      <c r="HCY222" s="1153"/>
      <c r="HCZ222" s="1271"/>
      <c r="HDA222" s="1271"/>
      <c r="HDB222" s="1271"/>
      <c r="HDC222" s="619"/>
      <c r="HDD222" s="210"/>
      <c r="HDE222" s="1483"/>
      <c r="HDF222" s="1482"/>
      <c r="HDG222" s="1152"/>
      <c r="HDH222" s="1153"/>
      <c r="HDI222" s="1271"/>
      <c r="HDJ222" s="1271"/>
      <c r="HDK222" s="1271"/>
      <c r="HDL222" s="619"/>
      <c r="HDM222" s="210"/>
      <c r="HDN222" s="1483"/>
      <c r="HDO222" s="1482"/>
      <c r="HDP222" s="1152"/>
      <c r="HDQ222" s="1153"/>
      <c r="HDR222" s="1271"/>
      <c r="HDS222" s="1271"/>
      <c r="HDT222" s="1271"/>
      <c r="HDU222" s="619"/>
      <c r="HDV222" s="210"/>
      <c r="HDW222" s="1483"/>
      <c r="HDX222" s="1482"/>
      <c r="HDY222" s="1152"/>
      <c r="HDZ222" s="1153"/>
      <c r="HEA222" s="1271"/>
      <c r="HEB222" s="1271"/>
      <c r="HEC222" s="1271"/>
      <c r="HED222" s="619"/>
      <c r="HEE222" s="210"/>
      <c r="HEF222" s="1483"/>
      <c r="HEG222" s="1482"/>
      <c r="HEH222" s="1152"/>
      <c r="HEI222" s="1153"/>
      <c r="HEJ222" s="1271"/>
      <c r="HEK222" s="1271"/>
      <c r="HEL222" s="1271"/>
      <c r="HEM222" s="619"/>
      <c r="HEN222" s="210"/>
      <c r="HEO222" s="1483"/>
      <c r="HEP222" s="1482"/>
      <c r="HEQ222" s="1152"/>
      <c r="HER222" s="1153"/>
      <c r="HES222" s="1271"/>
      <c r="HET222" s="1271"/>
      <c r="HEU222" s="1271"/>
      <c r="HEV222" s="619"/>
      <c r="HEW222" s="210"/>
      <c r="HEX222" s="1483"/>
      <c r="HEY222" s="1482"/>
      <c r="HEZ222" s="1152"/>
      <c r="HFA222" s="1153"/>
      <c r="HFB222" s="1271"/>
      <c r="HFC222" s="1271"/>
      <c r="HFD222" s="1271"/>
      <c r="HFE222" s="619"/>
      <c r="HFF222" s="210"/>
      <c r="HFG222" s="1483"/>
      <c r="HFH222" s="1482"/>
      <c r="HFI222" s="1152"/>
      <c r="HFJ222" s="1153"/>
      <c r="HFK222" s="1271"/>
      <c r="HFL222" s="1271"/>
      <c r="HFM222" s="1271"/>
      <c r="HFN222" s="619"/>
      <c r="HFO222" s="210"/>
      <c r="HFP222" s="1483"/>
      <c r="HFQ222" s="1482"/>
      <c r="HFR222" s="1152"/>
      <c r="HFS222" s="1153"/>
      <c r="HFT222" s="1271"/>
      <c r="HFU222" s="1271"/>
      <c r="HFV222" s="1271"/>
      <c r="HFW222" s="619"/>
      <c r="HFX222" s="210"/>
      <c r="HFY222" s="1483"/>
      <c r="HFZ222" s="1482"/>
      <c r="HGA222" s="1152"/>
      <c r="HGB222" s="1153"/>
      <c r="HGC222" s="1271"/>
      <c r="HGD222" s="1271"/>
      <c r="HGE222" s="1271"/>
      <c r="HGF222" s="619"/>
      <c r="HGG222" s="210"/>
      <c r="HGH222" s="1483"/>
      <c r="HGI222" s="1482"/>
      <c r="HGJ222" s="1152"/>
      <c r="HGK222" s="1153"/>
      <c r="HGL222" s="1271"/>
      <c r="HGM222" s="1271"/>
      <c r="HGN222" s="1271"/>
      <c r="HGO222" s="619"/>
      <c r="HGP222" s="210"/>
      <c r="HGQ222" s="1483"/>
      <c r="HGR222" s="1482"/>
      <c r="HGS222" s="1152"/>
      <c r="HGT222" s="1153"/>
      <c r="HGU222" s="1271"/>
      <c r="HGV222" s="1271"/>
      <c r="HGW222" s="1271"/>
      <c r="HGX222" s="619"/>
      <c r="HGY222" s="210"/>
      <c r="HGZ222" s="1483"/>
      <c r="HHA222" s="1482"/>
      <c r="HHB222" s="1152"/>
      <c r="HHC222" s="1153"/>
      <c r="HHD222" s="1271"/>
      <c r="HHE222" s="1271"/>
      <c r="HHF222" s="1271"/>
      <c r="HHG222" s="619"/>
      <c r="HHH222" s="210"/>
      <c r="HHI222" s="1483"/>
      <c r="HHJ222" s="1482"/>
      <c r="HHK222" s="1152"/>
      <c r="HHL222" s="1153"/>
      <c r="HHM222" s="1271"/>
      <c r="HHN222" s="1271"/>
      <c r="HHO222" s="1271"/>
      <c r="HHP222" s="619"/>
      <c r="HHQ222" s="210"/>
      <c r="HHR222" s="1483"/>
      <c r="HHS222" s="1482"/>
      <c r="HHT222" s="1152"/>
      <c r="HHU222" s="1153"/>
      <c r="HHV222" s="1271"/>
      <c r="HHW222" s="1271"/>
      <c r="HHX222" s="1271"/>
      <c r="HHY222" s="619"/>
      <c r="HHZ222" s="210"/>
      <c r="HIA222" s="1483"/>
      <c r="HIB222" s="1482"/>
      <c r="HIC222" s="1152"/>
      <c r="HID222" s="1153"/>
      <c r="HIE222" s="1271"/>
      <c r="HIF222" s="1271"/>
      <c r="HIG222" s="1271"/>
      <c r="HIH222" s="619"/>
      <c r="HII222" s="210"/>
      <c r="HIJ222" s="1483"/>
      <c r="HIK222" s="1482"/>
      <c r="HIL222" s="1152"/>
      <c r="HIM222" s="1153"/>
      <c r="HIN222" s="1271"/>
      <c r="HIO222" s="1271"/>
      <c r="HIP222" s="1271"/>
      <c r="HIQ222" s="619"/>
      <c r="HIR222" s="210"/>
      <c r="HIS222" s="1483"/>
      <c r="HIT222" s="1482"/>
      <c r="HIU222" s="1152"/>
      <c r="HIV222" s="1153"/>
      <c r="HIW222" s="1271"/>
      <c r="HIX222" s="1271"/>
      <c r="HIY222" s="1271"/>
      <c r="HIZ222" s="619"/>
      <c r="HJA222" s="210"/>
      <c r="HJB222" s="1483"/>
      <c r="HJC222" s="1482"/>
      <c r="HJD222" s="1152"/>
      <c r="HJE222" s="1153"/>
      <c r="HJF222" s="1271"/>
      <c r="HJG222" s="1271"/>
      <c r="HJH222" s="1271"/>
      <c r="HJI222" s="619"/>
      <c r="HJJ222" s="210"/>
      <c r="HJK222" s="1483"/>
      <c r="HJL222" s="1482"/>
      <c r="HJM222" s="1152"/>
      <c r="HJN222" s="1153"/>
      <c r="HJO222" s="1271"/>
      <c r="HJP222" s="1271"/>
      <c r="HJQ222" s="1271"/>
      <c r="HJR222" s="619"/>
      <c r="HJS222" s="210"/>
      <c r="HJT222" s="1483"/>
      <c r="HJU222" s="1482"/>
      <c r="HJV222" s="1152"/>
      <c r="HJW222" s="1153"/>
      <c r="HJX222" s="1271"/>
      <c r="HJY222" s="1271"/>
      <c r="HJZ222" s="1271"/>
      <c r="HKA222" s="619"/>
      <c r="HKB222" s="210"/>
      <c r="HKC222" s="1483"/>
      <c r="HKD222" s="1482"/>
      <c r="HKE222" s="1152"/>
      <c r="HKF222" s="1153"/>
      <c r="HKG222" s="1271"/>
      <c r="HKH222" s="1271"/>
      <c r="HKI222" s="1271"/>
      <c r="HKJ222" s="619"/>
      <c r="HKK222" s="210"/>
      <c r="HKL222" s="1483"/>
      <c r="HKM222" s="1482"/>
      <c r="HKN222" s="1152"/>
      <c r="HKO222" s="1153"/>
      <c r="HKP222" s="1271"/>
      <c r="HKQ222" s="1271"/>
      <c r="HKR222" s="1271"/>
      <c r="HKS222" s="619"/>
      <c r="HKT222" s="210"/>
      <c r="HKU222" s="1483"/>
      <c r="HKV222" s="1482"/>
      <c r="HKW222" s="1152"/>
      <c r="HKX222" s="1153"/>
      <c r="HKY222" s="1271"/>
      <c r="HKZ222" s="1271"/>
      <c r="HLA222" s="1271"/>
      <c r="HLB222" s="619"/>
      <c r="HLC222" s="210"/>
      <c r="HLD222" s="1483"/>
      <c r="HLE222" s="1482"/>
      <c r="HLF222" s="1152"/>
      <c r="HLG222" s="1153"/>
      <c r="HLH222" s="1271"/>
      <c r="HLI222" s="1271"/>
      <c r="HLJ222" s="1271"/>
      <c r="HLK222" s="619"/>
      <c r="HLL222" s="210"/>
      <c r="HLM222" s="1483"/>
      <c r="HLN222" s="1482"/>
      <c r="HLO222" s="1152"/>
      <c r="HLP222" s="1153"/>
      <c r="HLQ222" s="1271"/>
      <c r="HLR222" s="1271"/>
      <c r="HLS222" s="1271"/>
      <c r="HLT222" s="619"/>
      <c r="HLU222" s="210"/>
      <c r="HLV222" s="1483"/>
      <c r="HLW222" s="1482"/>
      <c r="HLX222" s="1152"/>
      <c r="HLY222" s="1153"/>
      <c r="HLZ222" s="1271"/>
      <c r="HMA222" s="1271"/>
      <c r="HMB222" s="1271"/>
      <c r="HMC222" s="619"/>
      <c r="HMD222" s="210"/>
      <c r="HME222" s="1483"/>
      <c r="HMF222" s="1482"/>
      <c r="HMG222" s="1152"/>
      <c r="HMH222" s="1153"/>
      <c r="HMI222" s="1271"/>
      <c r="HMJ222" s="1271"/>
      <c r="HMK222" s="1271"/>
      <c r="HML222" s="619"/>
      <c r="HMM222" s="210"/>
      <c r="HMN222" s="1483"/>
      <c r="HMO222" s="1482"/>
      <c r="HMP222" s="1152"/>
      <c r="HMQ222" s="1153"/>
      <c r="HMR222" s="1271"/>
      <c r="HMS222" s="1271"/>
      <c r="HMT222" s="1271"/>
      <c r="HMU222" s="619"/>
      <c r="HMV222" s="210"/>
      <c r="HMW222" s="1483"/>
      <c r="HMX222" s="1482"/>
      <c r="HMY222" s="1152"/>
      <c r="HMZ222" s="1153"/>
      <c r="HNA222" s="1271"/>
      <c r="HNB222" s="1271"/>
      <c r="HNC222" s="1271"/>
      <c r="HND222" s="619"/>
      <c r="HNE222" s="210"/>
      <c r="HNF222" s="1483"/>
      <c r="HNG222" s="1482"/>
      <c r="HNH222" s="1152"/>
      <c r="HNI222" s="1153"/>
      <c r="HNJ222" s="1271"/>
      <c r="HNK222" s="1271"/>
      <c r="HNL222" s="1271"/>
      <c r="HNM222" s="619"/>
      <c r="HNN222" s="210"/>
      <c r="HNO222" s="1483"/>
      <c r="HNP222" s="1482"/>
      <c r="HNQ222" s="1152"/>
      <c r="HNR222" s="1153"/>
      <c r="HNS222" s="1271"/>
      <c r="HNT222" s="1271"/>
      <c r="HNU222" s="1271"/>
      <c r="HNV222" s="619"/>
      <c r="HNW222" s="210"/>
      <c r="HNX222" s="1483"/>
      <c r="HNY222" s="1482"/>
      <c r="HNZ222" s="1152"/>
      <c r="HOA222" s="1153"/>
      <c r="HOB222" s="1271"/>
      <c r="HOC222" s="1271"/>
      <c r="HOD222" s="1271"/>
      <c r="HOE222" s="619"/>
      <c r="HOF222" s="210"/>
      <c r="HOG222" s="1483"/>
      <c r="HOH222" s="1482"/>
      <c r="HOI222" s="1152"/>
      <c r="HOJ222" s="1153"/>
      <c r="HOK222" s="1271"/>
      <c r="HOL222" s="1271"/>
      <c r="HOM222" s="1271"/>
      <c r="HON222" s="619"/>
      <c r="HOO222" s="210"/>
      <c r="HOP222" s="1483"/>
      <c r="HOQ222" s="1482"/>
      <c r="HOR222" s="1152"/>
      <c r="HOS222" s="1153"/>
      <c r="HOT222" s="1271"/>
      <c r="HOU222" s="1271"/>
      <c r="HOV222" s="1271"/>
      <c r="HOW222" s="619"/>
      <c r="HOX222" s="210"/>
      <c r="HOY222" s="1483"/>
      <c r="HOZ222" s="1482"/>
      <c r="HPA222" s="1152"/>
      <c r="HPB222" s="1153"/>
      <c r="HPC222" s="1271"/>
      <c r="HPD222" s="1271"/>
      <c r="HPE222" s="1271"/>
      <c r="HPF222" s="619"/>
      <c r="HPG222" s="210"/>
      <c r="HPH222" s="1483"/>
      <c r="HPI222" s="1482"/>
      <c r="HPJ222" s="1152"/>
      <c r="HPK222" s="1153"/>
      <c r="HPL222" s="1271"/>
      <c r="HPM222" s="1271"/>
      <c r="HPN222" s="1271"/>
      <c r="HPO222" s="619"/>
      <c r="HPP222" s="210"/>
      <c r="HPQ222" s="1483"/>
      <c r="HPR222" s="1482"/>
      <c r="HPS222" s="1152"/>
      <c r="HPT222" s="1153"/>
      <c r="HPU222" s="1271"/>
      <c r="HPV222" s="1271"/>
      <c r="HPW222" s="1271"/>
      <c r="HPX222" s="619"/>
      <c r="HPY222" s="210"/>
      <c r="HPZ222" s="1483"/>
      <c r="HQA222" s="1482"/>
      <c r="HQB222" s="1152"/>
      <c r="HQC222" s="1153"/>
      <c r="HQD222" s="1271"/>
      <c r="HQE222" s="1271"/>
      <c r="HQF222" s="1271"/>
      <c r="HQG222" s="619"/>
      <c r="HQH222" s="210"/>
      <c r="HQI222" s="1483"/>
      <c r="HQJ222" s="1482"/>
      <c r="HQK222" s="1152"/>
      <c r="HQL222" s="1153"/>
      <c r="HQM222" s="1271"/>
      <c r="HQN222" s="1271"/>
      <c r="HQO222" s="1271"/>
      <c r="HQP222" s="619"/>
      <c r="HQQ222" s="210"/>
      <c r="HQR222" s="1483"/>
      <c r="HQS222" s="1482"/>
      <c r="HQT222" s="1152"/>
      <c r="HQU222" s="1153"/>
      <c r="HQV222" s="1271"/>
      <c r="HQW222" s="1271"/>
      <c r="HQX222" s="1271"/>
      <c r="HQY222" s="619"/>
      <c r="HQZ222" s="210"/>
      <c r="HRA222" s="1483"/>
      <c r="HRB222" s="1482"/>
      <c r="HRC222" s="1152"/>
      <c r="HRD222" s="1153"/>
      <c r="HRE222" s="1271"/>
      <c r="HRF222" s="1271"/>
      <c r="HRG222" s="1271"/>
      <c r="HRH222" s="619"/>
      <c r="HRI222" s="210"/>
      <c r="HRJ222" s="1483"/>
      <c r="HRK222" s="1482"/>
      <c r="HRL222" s="1152"/>
      <c r="HRM222" s="1153"/>
      <c r="HRN222" s="1271"/>
      <c r="HRO222" s="1271"/>
      <c r="HRP222" s="1271"/>
      <c r="HRQ222" s="619"/>
      <c r="HRR222" s="210"/>
      <c r="HRS222" s="1483"/>
      <c r="HRT222" s="1482"/>
      <c r="HRU222" s="1152"/>
      <c r="HRV222" s="1153"/>
      <c r="HRW222" s="1271"/>
      <c r="HRX222" s="1271"/>
      <c r="HRY222" s="1271"/>
      <c r="HRZ222" s="619"/>
      <c r="HSA222" s="210"/>
      <c r="HSB222" s="1483"/>
      <c r="HSC222" s="1482"/>
      <c r="HSD222" s="1152"/>
      <c r="HSE222" s="1153"/>
      <c r="HSF222" s="1271"/>
      <c r="HSG222" s="1271"/>
      <c r="HSH222" s="1271"/>
      <c r="HSI222" s="619"/>
      <c r="HSJ222" s="210"/>
      <c r="HSK222" s="1483"/>
      <c r="HSL222" s="1482"/>
      <c r="HSM222" s="1152"/>
      <c r="HSN222" s="1153"/>
      <c r="HSO222" s="1271"/>
      <c r="HSP222" s="1271"/>
      <c r="HSQ222" s="1271"/>
      <c r="HSR222" s="619"/>
      <c r="HSS222" s="210"/>
      <c r="HST222" s="1483"/>
      <c r="HSU222" s="1482"/>
      <c r="HSV222" s="1152"/>
      <c r="HSW222" s="1153"/>
      <c r="HSX222" s="1271"/>
      <c r="HSY222" s="1271"/>
      <c r="HSZ222" s="1271"/>
      <c r="HTA222" s="619"/>
      <c r="HTB222" s="210"/>
      <c r="HTC222" s="1483"/>
      <c r="HTD222" s="1482"/>
      <c r="HTE222" s="1152"/>
      <c r="HTF222" s="1153"/>
      <c r="HTG222" s="1271"/>
      <c r="HTH222" s="1271"/>
      <c r="HTI222" s="1271"/>
      <c r="HTJ222" s="619"/>
      <c r="HTK222" s="210"/>
      <c r="HTL222" s="1483"/>
      <c r="HTM222" s="1482"/>
      <c r="HTN222" s="1152"/>
      <c r="HTO222" s="1153"/>
      <c r="HTP222" s="1271"/>
      <c r="HTQ222" s="1271"/>
      <c r="HTR222" s="1271"/>
      <c r="HTS222" s="619"/>
      <c r="HTT222" s="210"/>
      <c r="HTU222" s="1483"/>
      <c r="HTV222" s="1482"/>
      <c r="HTW222" s="1152"/>
      <c r="HTX222" s="1153"/>
      <c r="HTY222" s="1271"/>
      <c r="HTZ222" s="1271"/>
      <c r="HUA222" s="1271"/>
      <c r="HUB222" s="619"/>
      <c r="HUC222" s="210"/>
      <c r="HUD222" s="1483"/>
      <c r="HUE222" s="1482"/>
      <c r="HUF222" s="1152"/>
      <c r="HUG222" s="1153"/>
      <c r="HUH222" s="1271"/>
      <c r="HUI222" s="1271"/>
      <c r="HUJ222" s="1271"/>
      <c r="HUK222" s="619"/>
      <c r="HUL222" s="210"/>
      <c r="HUM222" s="1483"/>
      <c r="HUN222" s="1482"/>
      <c r="HUO222" s="1152"/>
      <c r="HUP222" s="1153"/>
      <c r="HUQ222" s="1271"/>
      <c r="HUR222" s="1271"/>
      <c r="HUS222" s="1271"/>
      <c r="HUT222" s="619"/>
      <c r="HUU222" s="210"/>
      <c r="HUV222" s="1483"/>
      <c r="HUW222" s="1482"/>
      <c r="HUX222" s="1152"/>
      <c r="HUY222" s="1153"/>
      <c r="HUZ222" s="1271"/>
      <c r="HVA222" s="1271"/>
      <c r="HVB222" s="1271"/>
      <c r="HVC222" s="619"/>
      <c r="HVD222" s="210"/>
      <c r="HVE222" s="1483"/>
      <c r="HVF222" s="1482"/>
      <c r="HVG222" s="1152"/>
      <c r="HVH222" s="1153"/>
      <c r="HVI222" s="1271"/>
      <c r="HVJ222" s="1271"/>
      <c r="HVK222" s="1271"/>
      <c r="HVL222" s="619"/>
      <c r="HVM222" s="210"/>
      <c r="HVN222" s="1483"/>
      <c r="HVO222" s="1482"/>
      <c r="HVP222" s="1152"/>
      <c r="HVQ222" s="1153"/>
      <c r="HVR222" s="1271"/>
      <c r="HVS222" s="1271"/>
      <c r="HVT222" s="1271"/>
      <c r="HVU222" s="619"/>
      <c r="HVV222" s="210"/>
      <c r="HVW222" s="1483"/>
      <c r="HVX222" s="1482"/>
      <c r="HVY222" s="1152"/>
      <c r="HVZ222" s="1153"/>
      <c r="HWA222" s="1271"/>
      <c r="HWB222" s="1271"/>
      <c r="HWC222" s="1271"/>
      <c r="HWD222" s="619"/>
      <c r="HWE222" s="210"/>
      <c r="HWF222" s="1483"/>
      <c r="HWG222" s="1482"/>
      <c r="HWH222" s="1152"/>
      <c r="HWI222" s="1153"/>
      <c r="HWJ222" s="1271"/>
      <c r="HWK222" s="1271"/>
      <c r="HWL222" s="1271"/>
      <c r="HWM222" s="619"/>
      <c r="HWN222" s="210"/>
      <c r="HWO222" s="1483"/>
      <c r="HWP222" s="1482"/>
      <c r="HWQ222" s="1152"/>
      <c r="HWR222" s="1153"/>
      <c r="HWS222" s="1271"/>
      <c r="HWT222" s="1271"/>
      <c r="HWU222" s="1271"/>
      <c r="HWV222" s="619"/>
      <c r="HWW222" s="210"/>
      <c r="HWX222" s="1483"/>
      <c r="HWY222" s="1482"/>
      <c r="HWZ222" s="1152"/>
      <c r="HXA222" s="1153"/>
      <c r="HXB222" s="1271"/>
      <c r="HXC222" s="1271"/>
      <c r="HXD222" s="1271"/>
      <c r="HXE222" s="619"/>
      <c r="HXF222" s="210"/>
      <c r="HXG222" s="1483"/>
      <c r="HXH222" s="1482"/>
      <c r="HXI222" s="1152"/>
      <c r="HXJ222" s="1153"/>
      <c r="HXK222" s="1271"/>
      <c r="HXL222" s="1271"/>
      <c r="HXM222" s="1271"/>
      <c r="HXN222" s="619"/>
      <c r="HXO222" s="210"/>
      <c r="HXP222" s="1483"/>
      <c r="HXQ222" s="1482"/>
      <c r="HXR222" s="1152"/>
      <c r="HXS222" s="1153"/>
      <c r="HXT222" s="1271"/>
      <c r="HXU222" s="1271"/>
      <c r="HXV222" s="1271"/>
      <c r="HXW222" s="619"/>
      <c r="HXX222" s="210"/>
      <c r="HXY222" s="1483"/>
      <c r="HXZ222" s="1482"/>
      <c r="HYA222" s="1152"/>
      <c r="HYB222" s="1153"/>
      <c r="HYC222" s="1271"/>
      <c r="HYD222" s="1271"/>
      <c r="HYE222" s="1271"/>
      <c r="HYF222" s="619"/>
      <c r="HYG222" s="210"/>
      <c r="HYH222" s="1483"/>
      <c r="HYI222" s="1482"/>
      <c r="HYJ222" s="1152"/>
      <c r="HYK222" s="1153"/>
      <c r="HYL222" s="1271"/>
      <c r="HYM222" s="1271"/>
      <c r="HYN222" s="1271"/>
      <c r="HYO222" s="619"/>
      <c r="HYP222" s="210"/>
      <c r="HYQ222" s="1483"/>
      <c r="HYR222" s="1482"/>
      <c r="HYS222" s="1152"/>
      <c r="HYT222" s="1153"/>
      <c r="HYU222" s="1271"/>
      <c r="HYV222" s="1271"/>
      <c r="HYW222" s="1271"/>
      <c r="HYX222" s="619"/>
      <c r="HYY222" s="210"/>
      <c r="HYZ222" s="1483"/>
      <c r="HZA222" s="1482"/>
      <c r="HZB222" s="1152"/>
      <c r="HZC222" s="1153"/>
      <c r="HZD222" s="1271"/>
      <c r="HZE222" s="1271"/>
      <c r="HZF222" s="1271"/>
      <c r="HZG222" s="619"/>
      <c r="HZH222" s="210"/>
      <c r="HZI222" s="1483"/>
      <c r="HZJ222" s="1482"/>
      <c r="HZK222" s="1152"/>
      <c r="HZL222" s="1153"/>
      <c r="HZM222" s="1271"/>
      <c r="HZN222" s="1271"/>
      <c r="HZO222" s="1271"/>
      <c r="HZP222" s="619"/>
      <c r="HZQ222" s="210"/>
      <c r="HZR222" s="1483"/>
      <c r="HZS222" s="1482"/>
      <c r="HZT222" s="1152"/>
      <c r="HZU222" s="1153"/>
      <c r="HZV222" s="1271"/>
      <c r="HZW222" s="1271"/>
      <c r="HZX222" s="1271"/>
      <c r="HZY222" s="619"/>
      <c r="HZZ222" s="210"/>
      <c r="IAA222" s="1483"/>
      <c r="IAB222" s="1482"/>
      <c r="IAC222" s="1152"/>
      <c r="IAD222" s="1153"/>
      <c r="IAE222" s="1271"/>
      <c r="IAF222" s="1271"/>
      <c r="IAG222" s="1271"/>
      <c r="IAH222" s="619"/>
      <c r="IAI222" s="210"/>
      <c r="IAJ222" s="1483"/>
      <c r="IAK222" s="1482"/>
      <c r="IAL222" s="1152"/>
      <c r="IAM222" s="1153"/>
      <c r="IAN222" s="1271"/>
      <c r="IAO222" s="1271"/>
      <c r="IAP222" s="1271"/>
      <c r="IAQ222" s="619"/>
      <c r="IAR222" s="210"/>
      <c r="IAS222" s="1483"/>
      <c r="IAT222" s="1482"/>
      <c r="IAU222" s="1152"/>
      <c r="IAV222" s="1153"/>
      <c r="IAW222" s="1271"/>
      <c r="IAX222" s="1271"/>
      <c r="IAY222" s="1271"/>
      <c r="IAZ222" s="619"/>
      <c r="IBA222" s="210"/>
      <c r="IBB222" s="1483"/>
      <c r="IBC222" s="1482"/>
      <c r="IBD222" s="1152"/>
      <c r="IBE222" s="1153"/>
      <c r="IBF222" s="1271"/>
      <c r="IBG222" s="1271"/>
      <c r="IBH222" s="1271"/>
      <c r="IBI222" s="619"/>
      <c r="IBJ222" s="210"/>
      <c r="IBK222" s="1483"/>
      <c r="IBL222" s="1482"/>
      <c r="IBM222" s="1152"/>
      <c r="IBN222" s="1153"/>
      <c r="IBO222" s="1271"/>
      <c r="IBP222" s="1271"/>
      <c r="IBQ222" s="1271"/>
      <c r="IBR222" s="619"/>
      <c r="IBS222" s="210"/>
      <c r="IBT222" s="1483"/>
      <c r="IBU222" s="1482"/>
      <c r="IBV222" s="1152"/>
      <c r="IBW222" s="1153"/>
      <c r="IBX222" s="1271"/>
      <c r="IBY222" s="1271"/>
      <c r="IBZ222" s="1271"/>
      <c r="ICA222" s="619"/>
      <c r="ICB222" s="210"/>
      <c r="ICC222" s="1483"/>
      <c r="ICD222" s="1482"/>
      <c r="ICE222" s="1152"/>
      <c r="ICF222" s="1153"/>
      <c r="ICG222" s="1271"/>
      <c r="ICH222" s="1271"/>
      <c r="ICI222" s="1271"/>
      <c r="ICJ222" s="619"/>
      <c r="ICK222" s="210"/>
      <c r="ICL222" s="1483"/>
      <c r="ICM222" s="1482"/>
      <c r="ICN222" s="1152"/>
      <c r="ICO222" s="1153"/>
      <c r="ICP222" s="1271"/>
      <c r="ICQ222" s="1271"/>
      <c r="ICR222" s="1271"/>
      <c r="ICS222" s="619"/>
      <c r="ICT222" s="210"/>
      <c r="ICU222" s="1483"/>
      <c r="ICV222" s="1482"/>
      <c r="ICW222" s="1152"/>
      <c r="ICX222" s="1153"/>
      <c r="ICY222" s="1271"/>
      <c r="ICZ222" s="1271"/>
      <c r="IDA222" s="1271"/>
      <c r="IDB222" s="619"/>
      <c r="IDC222" s="210"/>
      <c r="IDD222" s="1483"/>
      <c r="IDE222" s="1482"/>
      <c r="IDF222" s="1152"/>
      <c r="IDG222" s="1153"/>
      <c r="IDH222" s="1271"/>
      <c r="IDI222" s="1271"/>
      <c r="IDJ222" s="1271"/>
      <c r="IDK222" s="619"/>
      <c r="IDL222" s="210"/>
      <c r="IDM222" s="1483"/>
      <c r="IDN222" s="1482"/>
      <c r="IDO222" s="1152"/>
      <c r="IDP222" s="1153"/>
      <c r="IDQ222" s="1271"/>
      <c r="IDR222" s="1271"/>
      <c r="IDS222" s="1271"/>
      <c r="IDT222" s="619"/>
      <c r="IDU222" s="210"/>
      <c r="IDV222" s="1483"/>
      <c r="IDW222" s="1482"/>
      <c r="IDX222" s="1152"/>
      <c r="IDY222" s="1153"/>
      <c r="IDZ222" s="1271"/>
      <c r="IEA222" s="1271"/>
      <c r="IEB222" s="1271"/>
      <c r="IEC222" s="619"/>
      <c r="IED222" s="210"/>
      <c r="IEE222" s="1483"/>
      <c r="IEF222" s="1482"/>
      <c r="IEG222" s="1152"/>
      <c r="IEH222" s="1153"/>
      <c r="IEI222" s="1271"/>
      <c r="IEJ222" s="1271"/>
      <c r="IEK222" s="1271"/>
      <c r="IEL222" s="619"/>
      <c r="IEM222" s="210"/>
      <c r="IEN222" s="1483"/>
      <c r="IEO222" s="1482"/>
      <c r="IEP222" s="1152"/>
      <c r="IEQ222" s="1153"/>
      <c r="IER222" s="1271"/>
      <c r="IES222" s="1271"/>
      <c r="IET222" s="1271"/>
      <c r="IEU222" s="619"/>
      <c r="IEV222" s="210"/>
      <c r="IEW222" s="1483"/>
      <c r="IEX222" s="1482"/>
      <c r="IEY222" s="1152"/>
      <c r="IEZ222" s="1153"/>
      <c r="IFA222" s="1271"/>
      <c r="IFB222" s="1271"/>
      <c r="IFC222" s="1271"/>
      <c r="IFD222" s="619"/>
      <c r="IFE222" s="210"/>
      <c r="IFF222" s="1483"/>
      <c r="IFG222" s="1482"/>
      <c r="IFH222" s="1152"/>
      <c r="IFI222" s="1153"/>
      <c r="IFJ222" s="1271"/>
      <c r="IFK222" s="1271"/>
      <c r="IFL222" s="1271"/>
      <c r="IFM222" s="619"/>
      <c r="IFN222" s="210"/>
      <c r="IFO222" s="1483"/>
      <c r="IFP222" s="1482"/>
      <c r="IFQ222" s="1152"/>
      <c r="IFR222" s="1153"/>
      <c r="IFS222" s="1271"/>
      <c r="IFT222" s="1271"/>
      <c r="IFU222" s="1271"/>
      <c r="IFV222" s="619"/>
      <c r="IFW222" s="210"/>
      <c r="IFX222" s="1483"/>
      <c r="IFY222" s="1482"/>
      <c r="IFZ222" s="1152"/>
      <c r="IGA222" s="1153"/>
      <c r="IGB222" s="1271"/>
      <c r="IGC222" s="1271"/>
      <c r="IGD222" s="1271"/>
      <c r="IGE222" s="619"/>
      <c r="IGF222" s="210"/>
      <c r="IGG222" s="1483"/>
      <c r="IGH222" s="1482"/>
      <c r="IGI222" s="1152"/>
      <c r="IGJ222" s="1153"/>
      <c r="IGK222" s="1271"/>
      <c r="IGL222" s="1271"/>
      <c r="IGM222" s="1271"/>
      <c r="IGN222" s="619"/>
      <c r="IGO222" s="210"/>
      <c r="IGP222" s="1483"/>
      <c r="IGQ222" s="1482"/>
      <c r="IGR222" s="1152"/>
      <c r="IGS222" s="1153"/>
      <c r="IGT222" s="1271"/>
      <c r="IGU222" s="1271"/>
      <c r="IGV222" s="1271"/>
      <c r="IGW222" s="619"/>
      <c r="IGX222" s="210"/>
      <c r="IGY222" s="1483"/>
      <c r="IGZ222" s="1482"/>
      <c r="IHA222" s="1152"/>
      <c r="IHB222" s="1153"/>
      <c r="IHC222" s="1271"/>
      <c r="IHD222" s="1271"/>
      <c r="IHE222" s="1271"/>
      <c r="IHF222" s="619"/>
      <c r="IHG222" s="210"/>
      <c r="IHH222" s="1483"/>
      <c r="IHI222" s="1482"/>
      <c r="IHJ222" s="1152"/>
      <c r="IHK222" s="1153"/>
      <c r="IHL222" s="1271"/>
      <c r="IHM222" s="1271"/>
      <c r="IHN222" s="1271"/>
      <c r="IHO222" s="619"/>
      <c r="IHP222" s="210"/>
      <c r="IHQ222" s="1483"/>
      <c r="IHR222" s="1482"/>
      <c r="IHS222" s="1152"/>
      <c r="IHT222" s="1153"/>
      <c r="IHU222" s="1271"/>
      <c r="IHV222" s="1271"/>
      <c r="IHW222" s="1271"/>
      <c r="IHX222" s="619"/>
      <c r="IHY222" s="210"/>
      <c r="IHZ222" s="1483"/>
      <c r="IIA222" s="1482"/>
      <c r="IIB222" s="1152"/>
      <c r="IIC222" s="1153"/>
      <c r="IID222" s="1271"/>
      <c r="IIE222" s="1271"/>
      <c r="IIF222" s="1271"/>
      <c r="IIG222" s="619"/>
      <c r="IIH222" s="210"/>
      <c r="III222" s="1483"/>
      <c r="IIJ222" s="1482"/>
      <c r="IIK222" s="1152"/>
      <c r="IIL222" s="1153"/>
      <c r="IIM222" s="1271"/>
      <c r="IIN222" s="1271"/>
      <c r="IIO222" s="1271"/>
      <c r="IIP222" s="619"/>
      <c r="IIQ222" s="210"/>
      <c r="IIR222" s="1483"/>
      <c r="IIS222" s="1482"/>
      <c r="IIT222" s="1152"/>
      <c r="IIU222" s="1153"/>
      <c r="IIV222" s="1271"/>
      <c r="IIW222" s="1271"/>
      <c r="IIX222" s="1271"/>
      <c r="IIY222" s="619"/>
      <c r="IIZ222" s="210"/>
      <c r="IJA222" s="1483"/>
      <c r="IJB222" s="1482"/>
      <c r="IJC222" s="1152"/>
      <c r="IJD222" s="1153"/>
      <c r="IJE222" s="1271"/>
      <c r="IJF222" s="1271"/>
      <c r="IJG222" s="1271"/>
      <c r="IJH222" s="619"/>
      <c r="IJI222" s="210"/>
      <c r="IJJ222" s="1483"/>
      <c r="IJK222" s="1482"/>
      <c r="IJL222" s="1152"/>
      <c r="IJM222" s="1153"/>
      <c r="IJN222" s="1271"/>
      <c r="IJO222" s="1271"/>
      <c r="IJP222" s="1271"/>
      <c r="IJQ222" s="619"/>
      <c r="IJR222" s="210"/>
      <c r="IJS222" s="1483"/>
      <c r="IJT222" s="1482"/>
      <c r="IJU222" s="1152"/>
      <c r="IJV222" s="1153"/>
      <c r="IJW222" s="1271"/>
      <c r="IJX222" s="1271"/>
      <c r="IJY222" s="1271"/>
      <c r="IJZ222" s="619"/>
      <c r="IKA222" s="210"/>
      <c r="IKB222" s="1483"/>
      <c r="IKC222" s="1482"/>
      <c r="IKD222" s="1152"/>
      <c r="IKE222" s="1153"/>
      <c r="IKF222" s="1271"/>
      <c r="IKG222" s="1271"/>
      <c r="IKH222" s="1271"/>
      <c r="IKI222" s="619"/>
      <c r="IKJ222" s="210"/>
      <c r="IKK222" s="1483"/>
      <c r="IKL222" s="1482"/>
      <c r="IKM222" s="1152"/>
      <c r="IKN222" s="1153"/>
      <c r="IKO222" s="1271"/>
      <c r="IKP222" s="1271"/>
      <c r="IKQ222" s="1271"/>
      <c r="IKR222" s="619"/>
      <c r="IKS222" s="210"/>
      <c r="IKT222" s="1483"/>
      <c r="IKU222" s="1482"/>
      <c r="IKV222" s="1152"/>
      <c r="IKW222" s="1153"/>
      <c r="IKX222" s="1271"/>
      <c r="IKY222" s="1271"/>
      <c r="IKZ222" s="1271"/>
      <c r="ILA222" s="619"/>
      <c r="ILB222" s="210"/>
      <c r="ILC222" s="1483"/>
      <c r="ILD222" s="1482"/>
      <c r="ILE222" s="1152"/>
      <c r="ILF222" s="1153"/>
      <c r="ILG222" s="1271"/>
      <c r="ILH222" s="1271"/>
      <c r="ILI222" s="1271"/>
      <c r="ILJ222" s="619"/>
      <c r="ILK222" s="210"/>
      <c r="ILL222" s="1483"/>
      <c r="ILM222" s="1482"/>
      <c r="ILN222" s="1152"/>
      <c r="ILO222" s="1153"/>
      <c r="ILP222" s="1271"/>
      <c r="ILQ222" s="1271"/>
      <c r="ILR222" s="1271"/>
      <c r="ILS222" s="619"/>
      <c r="ILT222" s="210"/>
      <c r="ILU222" s="1483"/>
      <c r="ILV222" s="1482"/>
      <c r="ILW222" s="1152"/>
      <c r="ILX222" s="1153"/>
      <c r="ILY222" s="1271"/>
      <c r="ILZ222" s="1271"/>
      <c r="IMA222" s="1271"/>
      <c r="IMB222" s="619"/>
      <c r="IMC222" s="210"/>
      <c r="IMD222" s="1483"/>
      <c r="IME222" s="1482"/>
      <c r="IMF222" s="1152"/>
      <c r="IMG222" s="1153"/>
      <c r="IMH222" s="1271"/>
      <c r="IMI222" s="1271"/>
      <c r="IMJ222" s="1271"/>
      <c r="IMK222" s="619"/>
      <c r="IML222" s="210"/>
      <c r="IMM222" s="1483"/>
      <c r="IMN222" s="1482"/>
      <c r="IMO222" s="1152"/>
      <c r="IMP222" s="1153"/>
      <c r="IMQ222" s="1271"/>
      <c r="IMR222" s="1271"/>
      <c r="IMS222" s="1271"/>
      <c r="IMT222" s="619"/>
      <c r="IMU222" s="210"/>
      <c r="IMV222" s="1483"/>
      <c r="IMW222" s="1482"/>
      <c r="IMX222" s="1152"/>
      <c r="IMY222" s="1153"/>
      <c r="IMZ222" s="1271"/>
      <c r="INA222" s="1271"/>
      <c r="INB222" s="1271"/>
      <c r="INC222" s="619"/>
      <c r="IND222" s="210"/>
      <c r="INE222" s="1483"/>
      <c r="INF222" s="1482"/>
      <c r="ING222" s="1152"/>
      <c r="INH222" s="1153"/>
      <c r="INI222" s="1271"/>
      <c r="INJ222" s="1271"/>
      <c r="INK222" s="1271"/>
      <c r="INL222" s="619"/>
      <c r="INM222" s="210"/>
      <c r="INN222" s="1483"/>
      <c r="INO222" s="1482"/>
      <c r="INP222" s="1152"/>
      <c r="INQ222" s="1153"/>
      <c r="INR222" s="1271"/>
      <c r="INS222" s="1271"/>
      <c r="INT222" s="1271"/>
      <c r="INU222" s="619"/>
      <c r="INV222" s="210"/>
      <c r="INW222" s="1483"/>
      <c r="INX222" s="1482"/>
      <c r="INY222" s="1152"/>
      <c r="INZ222" s="1153"/>
      <c r="IOA222" s="1271"/>
      <c r="IOB222" s="1271"/>
      <c r="IOC222" s="1271"/>
      <c r="IOD222" s="619"/>
      <c r="IOE222" s="210"/>
      <c r="IOF222" s="1483"/>
      <c r="IOG222" s="1482"/>
      <c r="IOH222" s="1152"/>
      <c r="IOI222" s="1153"/>
      <c r="IOJ222" s="1271"/>
      <c r="IOK222" s="1271"/>
      <c r="IOL222" s="1271"/>
      <c r="IOM222" s="619"/>
      <c r="ION222" s="210"/>
      <c r="IOO222" s="1483"/>
      <c r="IOP222" s="1482"/>
      <c r="IOQ222" s="1152"/>
      <c r="IOR222" s="1153"/>
      <c r="IOS222" s="1271"/>
      <c r="IOT222" s="1271"/>
      <c r="IOU222" s="1271"/>
      <c r="IOV222" s="619"/>
      <c r="IOW222" s="210"/>
      <c r="IOX222" s="1483"/>
      <c r="IOY222" s="1482"/>
      <c r="IOZ222" s="1152"/>
      <c r="IPA222" s="1153"/>
      <c r="IPB222" s="1271"/>
      <c r="IPC222" s="1271"/>
      <c r="IPD222" s="1271"/>
      <c r="IPE222" s="619"/>
      <c r="IPF222" s="210"/>
      <c r="IPG222" s="1483"/>
      <c r="IPH222" s="1482"/>
      <c r="IPI222" s="1152"/>
      <c r="IPJ222" s="1153"/>
      <c r="IPK222" s="1271"/>
      <c r="IPL222" s="1271"/>
      <c r="IPM222" s="1271"/>
      <c r="IPN222" s="619"/>
      <c r="IPO222" s="210"/>
      <c r="IPP222" s="1483"/>
      <c r="IPQ222" s="1482"/>
      <c r="IPR222" s="1152"/>
      <c r="IPS222" s="1153"/>
      <c r="IPT222" s="1271"/>
      <c r="IPU222" s="1271"/>
      <c r="IPV222" s="1271"/>
      <c r="IPW222" s="619"/>
      <c r="IPX222" s="210"/>
      <c r="IPY222" s="1483"/>
      <c r="IPZ222" s="1482"/>
      <c r="IQA222" s="1152"/>
      <c r="IQB222" s="1153"/>
      <c r="IQC222" s="1271"/>
      <c r="IQD222" s="1271"/>
      <c r="IQE222" s="1271"/>
      <c r="IQF222" s="619"/>
      <c r="IQG222" s="210"/>
      <c r="IQH222" s="1483"/>
      <c r="IQI222" s="1482"/>
      <c r="IQJ222" s="1152"/>
      <c r="IQK222" s="1153"/>
      <c r="IQL222" s="1271"/>
      <c r="IQM222" s="1271"/>
      <c r="IQN222" s="1271"/>
      <c r="IQO222" s="619"/>
      <c r="IQP222" s="210"/>
      <c r="IQQ222" s="1483"/>
      <c r="IQR222" s="1482"/>
      <c r="IQS222" s="1152"/>
      <c r="IQT222" s="1153"/>
      <c r="IQU222" s="1271"/>
      <c r="IQV222" s="1271"/>
      <c r="IQW222" s="1271"/>
      <c r="IQX222" s="619"/>
      <c r="IQY222" s="210"/>
      <c r="IQZ222" s="1483"/>
      <c r="IRA222" s="1482"/>
      <c r="IRB222" s="1152"/>
      <c r="IRC222" s="1153"/>
      <c r="IRD222" s="1271"/>
      <c r="IRE222" s="1271"/>
      <c r="IRF222" s="1271"/>
      <c r="IRG222" s="619"/>
      <c r="IRH222" s="210"/>
      <c r="IRI222" s="1483"/>
      <c r="IRJ222" s="1482"/>
      <c r="IRK222" s="1152"/>
      <c r="IRL222" s="1153"/>
      <c r="IRM222" s="1271"/>
      <c r="IRN222" s="1271"/>
      <c r="IRO222" s="1271"/>
      <c r="IRP222" s="619"/>
      <c r="IRQ222" s="210"/>
      <c r="IRR222" s="1483"/>
      <c r="IRS222" s="1482"/>
      <c r="IRT222" s="1152"/>
      <c r="IRU222" s="1153"/>
      <c r="IRV222" s="1271"/>
      <c r="IRW222" s="1271"/>
      <c r="IRX222" s="1271"/>
      <c r="IRY222" s="619"/>
      <c r="IRZ222" s="210"/>
      <c r="ISA222" s="1483"/>
      <c r="ISB222" s="1482"/>
      <c r="ISC222" s="1152"/>
      <c r="ISD222" s="1153"/>
      <c r="ISE222" s="1271"/>
      <c r="ISF222" s="1271"/>
      <c r="ISG222" s="1271"/>
      <c r="ISH222" s="619"/>
      <c r="ISI222" s="210"/>
      <c r="ISJ222" s="1483"/>
      <c r="ISK222" s="1482"/>
      <c r="ISL222" s="1152"/>
      <c r="ISM222" s="1153"/>
      <c r="ISN222" s="1271"/>
      <c r="ISO222" s="1271"/>
      <c r="ISP222" s="1271"/>
      <c r="ISQ222" s="619"/>
      <c r="ISR222" s="210"/>
      <c r="ISS222" s="1483"/>
      <c r="IST222" s="1482"/>
      <c r="ISU222" s="1152"/>
      <c r="ISV222" s="1153"/>
      <c r="ISW222" s="1271"/>
      <c r="ISX222" s="1271"/>
      <c r="ISY222" s="1271"/>
      <c r="ISZ222" s="619"/>
      <c r="ITA222" s="210"/>
      <c r="ITB222" s="1483"/>
      <c r="ITC222" s="1482"/>
      <c r="ITD222" s="1152"/>
      <c r="ITE222" s="1153"/>
      <c r="ITF222" s="1271"/>
      <c r="ITG222" s="1271"/>
      <c r="ITH222" s="1271"/>
      <c r="ITI222" s="619"/>
      <c r="ITJ222" s="210"/>
      <c r="ITK222" s="1483"/>
      <c r="ITL222" s="1482"/>
      <c r="ITM222" s="1152"/>
      <c r="ITN222" s="1153"/>
      <c r="ITO222" s="1271"/>
      <c r="ITP222" s="1271"/>
      <c r="ITQ222" s="1271"/>
      <c r="ITR222" s="619"/>
      <c r="ITS222" s="210"/>
      <c r="ITT222" s="1483"/>
      <c r="ITU222" s="1482"/>
      <c r="ITV222" s="1152"/>
      <c r="ITW222" s="1153"/>
      <c r="ITX222" s="1271"/>
      <c r="ITY222" s="1271"/>
      <c r="ITZ222" s="1271"/>
      <c r="IUA222" s="619"/>
      <c r="IUB222" s="210"/>
      <c r="IUC222" s="1483"/>
      <c r="IUD222" s="1482"/>
      <c r="IUE222" s="1152"/>
      <c r="IUF222" s="1153"/>
      <c r="IUG222" s="1271"/>
      <c r="IUH222" s="1271"/>
      <c r="IUI222" s="1271"/>
      <c r="IUJ222" s="619"/>
      <c r="IUK222" s="210"/>
      <c r="IUL222" s="1483"/>
      <c r="IUM222" s="1482"/>
      <c r="IUN222" s="1152"/>
      <c r="IUO222" s="1153"/>
      <c r="IUP222" s="1271"/>
      <c r="IUQ222" s="1271"/>
      <c r="IUR222" s="1271"/>
      <c r="IUS222" s="619"/>
      <c r="IUT222" s="210"/>
      <c r="IUU222" s="1483"/>
      <c r="IUV222" s="1482"/>
      <c r="IUW222" s="1152"/>
      <c r="IUX222" s="1153"/>
      <c r="IUY222" s="1271"/>
      <c r="IUZ222" s="1271"/>
      <c r="IVA222" s="1271"/>
      <c r="IVB222" s="619"/>
      <c r="IVC222" s="210"/>
      <c r="IVD222" s="1483"/>
      <c r="IVE222" s="1482"/>
      <c r="IVF222" s="1152"/>
      <c r="IVG222" s="1153"/>
      <c r="IVH222" s="1271"/>
      <c r="IVI222" s="1271"/>
      <c r="IVJ222" s="1271"/>
      <c r="IVK222" s="619"/>
      <c r="IVL222" s="210"/>
      <c r="IVM222" s="1483"/>
      <c r="IVN222" s="1482"/>
      <c r="IVO222" s="1152"/>
      <c r="IVP222" s="1153"/>
      <c r="IVQ222" s="1271"/>
      <c r="IVR222" s="1271"/>
      <c r="IVS222" s="1271"/>
      <c r="IVT222" s="619"/>
      <c r="IVU222" s="210"/>
      <c r="IVV222" s="1483"/>
      <c r="IVW222" s="1482"/>
      <c r="IVX222" s="1152"/>
      <c r="IVY222" s="1153"/>
      <c r="IVZ222" s="1271"/>
      <c r="IWA222" s="1271"/>
      <c r="IWB222" s="1271"/>
      <c r="IWC222" s="619"/>
      <c r="IWD222" s="210"/>
      <c r="IWE222" s="1483"/>
      <c r="IWF222" s="1482"/>
      <c r="IWG222" s="1152"/>
      <c r="IWH222" s="1153"/>
      <c r="IWI222" s="1271"/>
      <c r="IWJ222" s="1271"/>
      <c r="IWK222" s="1271"/>
      <c r="IWL222" s="619"/>
      <c r="IWM222" s="210"/>
      <c r="IWN222" s="1483"/>
      <c r="IWO222" s="1482"/>
      <c r="IWP222" s="1152"/>
      <c r="IWQ222" s="1153"/>
      <c r="IWR222" s="1271"/>
      <c r="IWS222" s="1271"/>
      <c r="IWT222" s="1271"/>
      <c r="IWU222" s="619"/>
      <c r="IWV222" s="210"/>
      <c r="IWW222" s="1483"/>
      <c r="IWX222" s="1482"/>
      <c r="IWY222" s="1152"/>
      <c r="IWZ222" s="1153"/>
      <c r="IXA222" s="1271"/>
      <c r="IXB222" s="1271"/>
      <c r="IXC222" s="1271"/>
      <c r="IXD222" s="619"/>
      <c r="IXE222" s="210"/>
      <c r="IXF222" s="1483"/>
      <c r="IXG222" s="1482"/>
      <c r="IXH222" s="1152"/>
      <c r="IXI222" s="1153"/>
      <c r="IXJ222" s="1271"/>
      <c r="IXK222" s="1271"/>
      <c r="IXL222" s="1271"/>
      <c r="IXM222" s="619"/>
      <c r="IXN222" s="210"/>
      <c r="IXO222" s="1483"/>
      <c r="IXP222" s="1482"/>
      <c r="IXQ222" s="1152"/>
      <c r="IXR222" s="1153"/>
      <c r="IXS222" s="1271"/>
      <c r="IXT222" s="1271"/>
      <c r="IXU222" s="1271"/>
      <c r="IXV222" s="619"/>
      <c r="IXW222" s="210"/>
      <c r="IXX222" s="1483"/>
      <c r="IXY222" s="1482"/>
      <c r="IXZ222" s="1152"/>
      <c r="IYA222" s="1153"/>
      <c r="IYB222" s="1271"/>
      <c r="IYC222" s="1271"/>
      <c r="IYD222" s="1271"/>
      <c r="IYE222" s="619"/>
      <c r="IYF222" s="210"/>
      <c r="IYG222" s="1483"/>
      <c r="IYH222" s="1482"/>
      <c r="IYI222" s="1152"/>
      <c r="IYJ222" s="1153"/>
      <c r="IYK222" s="1271"/>
      <c r="IYL222" s="1271"/>
      <c r="IYM222" s="1271"/>
      <c r="IYN222" s="619"/>
      <c r="IYO222" s="210"/>
      <c r="IYP222" s="1483"/>
      <c r="IYQ222" s="1482"/>
      <c r="IYR222" s="1152"/>
      <c r="IYS222" s="1153"/>
      <c r="IYT222" s="1271"/>
      <c r="IYU222" s="1271"/>
      <c r="IYV222" s="1271"/>
      <c r="IYW222" s="619"/>
      <c r="IYX222" s="210"/>
      <c r="IYY222" s="1483"/>
      <c r="IYZ222" s="1482"/>
      <c r="IZA222" s="1152"/>
      <c r="IZB222" s="1153"/>
      <c r="IZC222" s="1271"/>
      <c r="IZD222" s="1271"/>
      <c r="IZE222" s="1271"/>
      <c r="IZF222" s="619"/>
      <c r="IZG222" s="210"/>
      <c r="IZH222" s="1483"/>
      <c r="IZI222" s="1482"/>
      <c r="IZJ222" s="1152"/>
      <c r="IZK222" s="1153"/>
      <c r="IZL222" s="1271"/>
      <c r="IZM222" s="1271"/>
      <c r="IZN222" s="1271"/>
      <c r="IZO222" s="619"/>
      <c r="IZP222" s="210"/>
      <c r="IZQ222" s="1483"/>
      <c r="IZR222" s="1482"/>
      <c r="IZS222" s="1152"/>
      <c r="IZT222" s="1153"/>
      <c r="IZU222" s="1271"/>
      <c r="IZV222" s="1271"/>
      <c r="IZW222" s="1271"/>
      <c r="IZX222" s="619"/>
      <c r="IZY222" s="210"/>
      <c r="IZZ222" s="1483"/>
      <c r="JAA222" s="1482"/>
      <c r="JAB222" s="1152"/>
      <c r="JAC222" s="1153"/>
      <c r="JAD222" s="1271"/>
      <c r="JAE222" s="1271"/>
      <c r="JAF222" s="1271"/>
      <c r="JAG222" s="619"/>
      <c r="JAH222" s="210"/>
      <c r="JAI222" s="1483"/>
      <c r="JAJ222" s="1482"/>
      <c r="JAK222" s="1152"/>
      <c r="JAL222" s="1153"/>
      <c r="JAM222" s="1271"/>
      <c r="JAN222" s="1271"/>
      <c r="JAO222" s="1271"/>
      <c r="JAP222" s="619"/>
      <c r="JAQ222" s="210"/>
      <c r="JAR222" s="1483"/>
      <c r="JAS222" s="1482"/>
      <c r="JAT222" s="1152"/>
      <c r="JAU222" s="1153"/>
      <c r="JAV222" s="1271"/>
      <c r="JAW222" s="1271"/>
      <c r="JAX222" s="1271"/>
      <c r="JAY222" s="619"/>
      <c r="JAZ222" s="210"/>
      <c r="JBA222" s="1483"/>
      <c r="JBB222" s="1482"/>
      <c r="JBC222" s="1152"/>
      <c r="JBD222" s="1153"/>
      <c r="JBE222" s="1271"/>
      <c r="JBF222" s="1271"/>
      <c r="JBG222" s="1271"/>
      <c r="JBH222" s="619"/>
      <c r="JBI222" s="210"/>
      <c r="JBJ222" s="1483"/>
      <c r="JBK222" s="1482"/>
      <c r="JBL222" s="1152"/>
      <c r="JBM222" s="1153"/>
      <c r="JBN222" s="1271"/>
      <c r="JBO222" s="1271"/>
      <c r="JBP222" s="1271"/>
      <c r="JBQ222" s="619"/>
      <c r="JBR222" s="210"/>
      <c r="JBS222" s="1483"/>
      <c r="JBT222" s="1482"/>
      <c r="JBU222" s="1152"/>
      <c r="JBV222" s="1153"/>
      <c r="JBW222" s="1271"/>
      <c r="JBX222" s="1271"/>
      <c r="JBY222" s="1271"/>
      <c r="JBZ222" s="619"/>
      <c r="JCA222" s="210"/>
      <c r="JCB222" s="1483"/>
      <c r="JCC222" s="1482"/>
      <c r="JCD222" s="1152"/>
      <c r="JCE222" s="1153"/>
      <c r="JCF222" s="1271"/>
      <c r="JCG222" s="1271"/>
      <c r="JCH222" s="1271"/>
      <c r="JCI222" s="619"/>
      <c r="JCJ222" s="210"/>
      <c r="JCK222" s="1483"/>
      <c r="JCL222" s="1482"/>
      <c r="JCM222" s="1152"/>
      <c r="JCN222" s="1153"/>
      <c r="JCO222" s="1271"/>
      <c r="JCP222" s="1271"/>
      <c r="JCQ222" s="1271"/>
      <c r="JCR222" s="619"/>
      <c r="JCS222" s="210"/>
      <c r="JCT222" s="1483"/>
      <c r="JCU222" s="1482"/>
      <c r="JCV222" s="1152"/>
      <c r="JCW222" s="1153"/>
      <c r="JCX222" s="1271"/>
      <c r="JCY222" s="1271"/>
      <c r="JCZ222" s="1271"/>
      <c r="JDA222" s="619"/>
      <c r="JDB222" s="210"/>
      <c r="JDC222" s="1483"/>
      <c r="JDD222" s="1482"/>
      <c r="JDE222" s="1152"/>
      <c r="JDF222" s="1153"/>
      <c r="JDG222" s="1271"/>
      <c r="JDH222" s="1271"/>
      <c r="JDI222" s="1271"/>
      <c r="JDJ222" s="619"/>
      <c r="JDK222" s="210"/>
      <c r="JDL222" s="1483"/>
      <c r="JDM222" s="1482"/>
      <c r="JDN222" s="1152"/>
      <c r="JDO222" s="1153"/>
      <c r="JDP222" s="1271"/>
      <c r="JDQ222" s="1271"/>
      <c r="JDR222" s="1271"/>
      <c r="JDS222" s="619"/>
      <c r="JDT222" s="210"/>
      <c r="JDU222" s="1483"/>
      <c r="JDV222" s="1482"/>
      <c r="JDW222" s="1152"/>
      <c r="JDX222" s="1153"/>
      <c r="JDY222" s="1271"/>
      <c r="JDZ222" s="1271"/>
      <c r="JEA222" s="1271"/>
      <c r="JEB222" s="619"/>
      <c r="JEC222" s="210"/>
      <c r="JED222" s="1483"/>
      <c r="JEE222" s="1482"/>
      <c r="JEF222" s="1152"/>
      <c r="JEG222" s="1153"/>
      <c r="JEH222" s="1271"/>
      <c r="JEI222" s="1271"/>
      <c r="JEJ222" s="1271"/>
      <c r="JEK222" s="619"/>
      <c r="JEL222" s="210"/>
      <c r="JEM222" s="1483"/>
      <c r="JEN222" s="1482"/>
      <c r="JEO222" s="1152"/>
      <c r="JEP222" s="1153"/>
      <c r="JEQ222" s="1271"/>
      <c r="JER222" s="1271"/>
      <c r="JES222" s="1271"/>
      <c r="JET222" s="619"/>
      <c r="JEU222" s="210"/>
      <c r="JEV222" s="1483"/>
      <c r="JEW222" s="1482"/>
      <c r="JEX222" s="1152"/>
      <c r="JEY222" s="1153"/>
      <c r="JEZ222" s="1271"/>
      <c r="JFA222" s="1271"/>
      <c r="JFB222" s="1271"/>
      <c r="JFC222" s="619"/>
      <c r="JFD222" s="210"/>
      <c r="JFE222" s="1483"/>
      <c r="JFF222" s="1482"/>
      <c r="JFG222" s="1152"/>
      <c r="JFH222" s="1153"/>
      <c r="JFI222" s="1271"/>
      <c r="JFJ222" s="1271"/>
      <c r="JFK222" s="1271"/>
      <c r="JFL222" s="619"/>
      <c r="JFM222" s="210"/>
      <c r="JFN222" s="1483"/>
      <c r="JFO222" s="1482"/>
      <c r="JFP222" s="1152"/>
      <c r="JFQ222" s="1153"/>
      <c r="JFR222" s="1271"/>
      <c r="JFS222" s="1271"/>
      <c r="JFT222" s="1271"/>
      <c r="JFU222" s="619"/>
      <c r="JFV222" s="210"/>
      <c r="JFW222" s="1483"/>
      <c r="JFX222" s="1482"/>
      <c r="JFY222" s="1152"/>
      <c r="JFZ222" s="1153"/>
      <c r="JGA222" s="1271"/>
      <c r="JGB222" s="1271"/>
      <c r="JGC222" s="1271"/>
      <c r="JGD222" s="619"/>
      <c r="JGE222" s="210"/>
      <c r="JGF222" s="1483"/>
      <c r="JGG222" s="1482"/>
      <c r="JGH222" s="1152"/>
      <c r="JGI222" s="1153"/>
      <c r="JGJ222" s="1271"/>
      <c r="JGK222" s="1271"/>
      <c r="JGL222" s="1271"/>
      <c r="JGM222" s="619"/>
      <c r="JGN222" s="210"/>
      <c r="JGO222" s="1483"/>
      <c r="JGP222" s="1482"/>
      <c r="JGQ222" s="1152"/>
      <c r="JGR222" s="1153"/>
      <c r="JGS222" s="1271"/>
      <c r="JGT222" s="1271"/>
      <c r="JGU222" s="1271"/>
      <c r="JGV222" s="619"/>
      <c r="JGW222" s="210"/>
      <c r="JGX222" s="1483"/>
      <c r="JGY222" s="1482"/>
      <c r="JGZ222" s="1152"/>
      <c r="JHA222" s="1153"/>
      <c r="JHB222" s="1271"/>
      <c r="JHC222" s="1271"/>
      <c r="JHD222" s="1271"/>
      <c r="JHE222" s="619"/>
      <c r="JHF222" s="210"/>
      <c r="JHG222" s="1483"/>
      <c r="JHH222" s="1482"/>
      <c r="JHI222" s="1152"/>
      <c r="JHJ222" s="1153"/>
      <c r="JHK222" s="1271"/>
      <c r="JHL222" s="1271"/>
      <c r="JHM222" s="1271"/>
      <c r="JHN222" s="619"/>
      <c r="JHO222" s="210"/>
      <c r="JHP222" s="1483"/>
      <c r="JHQ222" s="1482"/>
      <c r="JHR222" s="1152"/>
      <c r="JHS222" s="1153"/>
      <c r="JHT222" s="1271"/>
      <c r="JHU222" s="1271"/>
      <c r="JHV222" s="1271"/>
      <c r="JHW222" s="619"/>
      <c r="JHX222" s="210"/>
      <c r="JHY222" s="1483"/>
      <c r="JHZ222" s="1482"/>
      <c r="JIA222" s="1152"/>
      <c r="JIB222" s="1153"/>
      <c r="JIC222" s="1271"/>
      <c r="JID222" s="1271"/>
      <c r="JIE222" s="1271"/>
      <c r="JIF222" s="619"/>
      <c r="JIG222" s="210"/>
      <c r="JIH222" s="1483"/>
      <c r="JII222" s="1482"/>
      <c r="JIJ222" s="1152"/>
      <c r="JIK222" s="1153"/>
      <c r="JIL222" s="1271"/>
      <c r="JIM222" s="1271"/>
      <c r="JIN222" s="1271"/>
      <c r="JIO222" s="619"/>
      <c r="JIP222" s="210"/>
      <c r="JIQ222" s="1483"/>
      <c r="JIR222" s="1482"/>
      <c r="JIS222" s="1152"/>
      <c r="JIT222" s="1153"/>
      <c r="JIU222" s="1271"/>
      <c r="JIV222" s="1271"/>
      <c r="JIW222" s="1271"/>
      <c r="JIX222" s="619"/>
      <c r="JIY222" s="210"/>
      <c r="JIZ222" s="1483"/>
      <c r="JJA222" s="1482"/>
      <c r="JJB222" s="1152"/>
      <c r="JJC222" s="1153"/>
      <c r="JJD222" s="1271"/>
      <c r="JJE222" s="1271"/>
      <c r="JJF222" s="1271"/>
      <c r="JJG222" s="619"/>
      <c r="JJH222" s="210"/>
      <c r="JJI222" s="1483"/>
      <c r="JJJ222" s="1482"/>
      <c r="JJK222" s="1152"/>
      <c r="JJL222" s="1153"/>
      <c r="JJM222" s="1271"/>
      <c r="JJN222" s="1271"/>
      <c r="JJO222" s="1271"/>
      <c r="JJP222" s="619"/>
      <c r="JJQ222" s="210"/>
      <c r="JJR222" s="1483"/>
      <c r="JJS222" s="1482"/>
      <c r="JJT222" s="1152"/>
      <c r="JJU222" s="1153"/>
      <c r="JJV222" s="1271"/>
      <c r="JJW222" s="1271"/>
      <c r="JJX222" s="1271"/>
      <c r="JJY222" s="619"/>
      <c r="JJZ222" s="210"/>
      <c r="JKA222" s="1483"/>
      <c r="JKB222" s="1482"/>
      <c r="JKC222" s="1152"/>
      <c r="JKD222" s="1153"/>
      <c r="JKE222" s="1271"/>
      <c r="JKF222" s="1271"/>
      <c r="JKG222" s="1271"/>
      <c r="JKH222" s="619"/>
      <c r="JKI222" s="210"/>
      <c r="JKJ222" s="1483"/>
      <c r="JKK222" s="1482"/>
      <c r="JKL222" s="1152"/>
      <c r="JKM222" s="1153"/>
      <c r="JKN222" s="1271"/>
      <c r="JKO222" s="1271"/>
      <c r="JKP222" s="1271"/>
      <c r="JKQ222" s="619"/>
      <c r="JKR222" s="210"/>
      <c r="JKS222" s="1483"/>
      <c r="JKT222" s="1482"/>
      <c r="JKU222" s="1152"/>
      <c r="JKV222" s="1153"/>
      <c r="JKW222" s="1271"/>
      <c r="JKX222" s="1271"/>
      <c r="JKY222" s="1271"/>
      <c r="JKZ222" s="619"/>
      <c r="JLA222" s="210"/>
      <c r="JLB222" s="1483"/>
      <c r="JLC222" s="1482"/>
      <c r="JLD222" s="1152"/>
      <c r="JLE222" s="1153"/>
      <c r="JLF222" s="1271"/>
      <c r="JLG222" s="1271"/>
      <c r="JLH222" s="1271"/>
      <c r="JLI222" s="619"/>
      <c r="JLJ222" s="210"/>
      <c r="JLK222" s="1483"/>
      <c r="JLL222" s="1482"/>
      <c r="JLM222" s="1152"/>
      <c r="JLN222" s="1153"/>
      <c r="JLO222" s="1271"/>
      <c r="JLP222" s="1271"/>
      <c r="JLQ222" s="1271"/>
      <c r="JLR222" s="619"/>
      <c r="JLS222" s="210"/>
      <c r="JLT222" s="1483"/>
      <c r="JLU222" s="1482"/>
      <c r="JLV222" s="1152"/>
      <c r="JLW222" s="1153"/>
      <c r="JLX222" s="1271"/>
      <c r="JLY222" s="1271"/>
      <c r="JLZ222" s="1271"/>
      <c r="JMA222" s="619"/>
      <c r="JMB222" s="210"/>
      <c r="JMC222" s="1483"/>
      <c r="JMD222" s="1482"/>
      <c r="JME222" s="1152"/>
      <c r="JMF222" s="1153"/>
      <c r="JMG222" s="1271"/>
      <c r="JMH222" s="1271"/>
      <c r="JMI222" s="1271"/>
      <c r="JMJ222" s="619"/>
      <c r="JMK222" s="210"/>
      <c r="JML222" s="1483"/>
      <c r="JMM222" s="1482"/>
      <c r="JMN222" s="1152"/>
      <c r="JMO222" s="1153"/>
      <c r="JMP222" s="1271"/>
      <c r="JMQ222" s="1271"/>
      <c r="JMR222" s="1271"/>
      <c r="JMS222" s="619"/>
      <c r="JMT222" s="210"/>
      <c r="JMU222" s="1483"/>
      <c r="JMV222" s="1482"/>
      <c r="JMW222" s="1152"/>
      <c r="JMX222" s="1153"/>
      <c r="JMY222" s="1271"/>
      <c r="JMZ222" s="1271"/>
      <c r="JNA222" s="1271"/>
      <c r="JNB222" s="619"/>
      <c r="JNC222" s="210"/>
      <c r="JND222" s="1483"/>
      <c r="JNE222" s="1482"/>
      <c r="JNF222" s="1152"/>
      <c r="JNG222" s="1153"/>
      <c r="JNH222" s="1271"/>
      <c r="JNI222" s="1271"/>
      <c r="JNJ222" s="1271"/>
      <c r="JNK222" s="619"/>
      <c r="JNL222" s="210"/>
      <c r="JNM222" s="1483"/>
      <c r="JNN222" s="1482"/>
      <c r="JNO222" s="1152"/>
      <c r="JNP222" s="1153"/>
      <c r="JNQ222" s="1271"/>
      <c r="JNR222" s="1271"/>
      <c r="JNS222" s="1271"/>
      <c r="JNT222" s="619"/>
      <c r="JNU222" s="210"/>
      <c r="JNV222" s="1483"/>
      <c r="JNW222" s="1482"/>
      <c r="JNX222" s="1152"/>
      <c r="JNY222" s="1153"/>
      <c r="JNZ222" s="1271"/>
      <c r="JOA222" s="1271"/>
      <c r="JOB222" s="1271"/>
      <c r="JOC222" s="619"/>
      <c r="JOD222" s="210"/>
      <c r="JOE222" s="1483"/>
      <c r="JOF222" s="1482"/>
      <c r="JOG222" s="1152"/>
      <c r="JOH222" s="1153"/>
      <c r="JOI222" s="1271"/>
      <c r="JOJ222" s="1271"/>
      <c r="JOK222" s="1271"/>
      <c r="JOL222" s="619"/>
      <c r="JOM222" s="210"/>
      <c r="JON222" s="1483"/>
      <c r="JOO222" s="1482"/>
      <c r="JOP222" s="1152"/>
      <c r="JOQ222" s="1153"/>
      <c r="JOR222" s="1271"/>
      <c r="JOS222" s="1271"/>
      <c r="JOT222" s="1271"/>
      <c r="JOU222" s="619"/>
      <c r="JOV222" s="210"/>
      <c r="JOW222" s="1483"/>
      <c r="JOX222" s="1482"/>
      <c r="JOY222" s="1152"/>
      <c r="JOZ222" s="1153"/>
      <c r="JPA222" s="1271"/>
      <c r="JPB222" s="1271"/>
      <c r="JPC222" s="1271"/>
      <c r="JPD222" s="619"/>
      <c r="JPE222" s="210"/>
      <c r="JPF222" s="1483"/>
      <c r="JPG222" s="1482"/>
      <c r="JPH222" s="1152"/>
      <c r="JPI222" s="1153"/>
      <c r="JPJ222" s="1271"/>
      <c r="JPK222" s="1271"/>
      <c r="JPL222" s="1271"/>
      <c r="JPM222" s="619"/>
      <c r="JPN222" s="210"/>
      <c r="JPO222" s="1483"/>
      <c r="JPP222" s="1482"/>
      <c r="JPQ222" s="1152"/>
      <c r="JPR222" s="1153"/>
      <c r="JPS222" s="1271"/>
      <c r="JPT222" s="1271"/>
      <c r="JPU222" s="1271"/>
      <c r="JPV222" s="619"/>
      <c r="JPW222" s="210"/>
      <c r="JPX222" s="1483"/>
      <c r="JPY222" s="1482"/>
      <c r="JPZ222" s="1152"/>
      <c r="JQA222" s="1153"/>
      <c r="JQB222" s="1271"/>
      <c r="JQC222" s="1271"/>
      <c r="JQD222" s="1271"/>
      <c r="JQE222" s="619"/>
      <c r="JQF222" s="210"/>
      <c r="JQG222" s="1483"/>
      <c r="JQH222" s="1482"/>
      <c r="JQI222" s="1152"/>
      <c r="JQJ222" s="1153"/>
      <c r="JQK222" s="1271"/>
      <c r="JQL222" s="1271"/>
      <c r="JQM222" s="1271"/>
      <c r="JQN222" s="619"/>
      <c r="JQO222" s="210"/>
      <c r="JQP222" s="1483"/>
      <c r="JQQ222" s="1482"/>
      <c r="JQR222" s="1152"/>
      <c r="JQS222" s="1153"/>
      <c r="JQT222" s="1271"/>
      <c r="JQU222" s="1271"/>
      <c r="JQV222" s="1271"/>
      <c r="JQW222" s="619"/>
      <c r="JQX222" s="210"/>
      <c r="JQY222" s="1483"/>
      <c r="JQZ222" s="1482"/>
      <c r="JRA222" s="1152"/>
      <c r="JRB222" s="1153"/>
      <c r="JRC222" s="1271"/>
      <c r="JRD222" s="1271"/>
      <c r="JRE222" s="1271"/>
      <c r="JRF222" s="619"/>
      <c r="JRG222" s="210"/>
      <c r="JRH222" s="1483"/>
      <c r="JRI222" s="1482"/>
      <c r="JRJ222" s="1152"/>
      <c r="JRK222" s="1153"/>
      <c r="JRL222" s="1271"/>
      <c r="JRM222" s="1271"/>
      <c r="JRN222" s="1271"/>
      <c r="JRO222" s="619"/>
      <c r="JRP222" s="210"/>
      <c r="JRQ222" s="1483"/>
      <c r="JRR222" s="1482"/>
      <c r="JRS222" s="1152"/>
      <c r="JRT222" s="1153"/>
      <c r="JRU222" s="1271"/>
      <c r="JRV222" s="1271"/>
      <c r="JRW222" s="1271"/>
      <c r="JRX222" s="619"/>
      <c r="JRY222" s="210"/>
      <c r="JRZ222" s="1483"/>
      <c r="JSA222" s="1482"/>
      <c r="JSB222" s="1152"/>
      <c r="JSC222" s="1153"/>
      <c r="JSD222" s="1271"/>
      <c r="JSE222" s="1271"/>
      <c r="JSF222" s="1271"/>
      <c r="JSG222" s="619"/>
      <c r="JSH222" s="210"/>
      <c r="JSI222" s="1483"/>
      <c r="JSJ222" s="1482"/>
      <c r="JSK222" s="1152"/>
      <c r="JSL222" s="1153"/>
      <c r="JSM222" s="1271"/>
      <c r="JSN222" s="1271"/>
      <c r="JSO222" s="1271"/>
      <c r="JSP222" s="619"/>
      <c r="JSQ222" s="210"/>
      <c r="JSR222" s="1483"/>
      <c r="JSS222" s="1482"/>
      <c r="JST222" s="1152"/>
      <c r="JSU222" s="1153"/>
      <c r="JSV222" s="1271"/>
      <c r="JSW222" s="1271"/>
      <c r="JSX222" s="1271"/>
      <c r="JSY222" s="619"/>
      <c r="JSZ222" s="210"/>
      <c r="JTA222" s="1483"/>
      <c r="JTB222" s="1482"/>
      <c r="JTC222" s="1152"/>
      <c r="JTD222" s="1153"/>
      <c r="JTE222" s="1271"/>
      <c r="JTF222" s="1271"/>
      <c r="JTG222" s="1271"/>
      <c r="JTH222" s="619"/>
      <c r="JTI222" s="210"/>
      <c r="JTJ222" s="1483"/>
      <c r="JTK222" s="1482"/>
      <c r="JTL222" s="1152"/>
      <c r="JTM222" s="1153"/>
      <c r="JTN222" s="1271"/>
      <c r="JTO222" s="1271"/>
      <c r="JTP222" s="1271"/>
      <c r="JTQ222" s="619"/>
      <c r="JTR222" s="210"/>
      <c r="JTS222" s="1483"/>
      <c r="JTT222" s="1482"/>
      <c r="JTU222" s="1152"/>
      <c r="JTV222" s="1153"/>
      <c r="JTW222" s="1271"/>
      <c r="JTX222" s="1271"/>
      <c r="JTY222" s="1271"/>
      <c r="JTZ222" s="619"/>
      <c r="JUA222" s="210"/>
      <c r="JUB222" s="1483"/>
      <c r="JUC222" s="1482"/>
      <c r="JUD222" s="1152"/>
      <c r="JUE222" s="1153"/>
      <c r="JUF222" s="1271"/>
      <c r="JUG222" s="1271"/>
      <c r="JUH222" s="1271"/>
      <c r="JUI222" s="619"/>
      <c r="JUJ222" s="210"/>
      <c r="JUK222" s="1483"/>
      <c r="JUL222" s="1482"/>
      <c r="JUM222" s="1152"/>
      <c r="JUN222" s="1153"/>
      <c r="JUO222" s="1271"/>
      <c r="JUP222" s="1271"/>
      <c r="JUQ222" s="1271"/>
      <c r="JUR222" s="619"/>
      <c r="JUS222" s="210"/>
      <c r="JUT222" s="1483"/>
      <c r="JUU222" s="1482"/>
      <c r="JUV222" s="1152"/>
      <c r="JUW222" s="1153"/>
      <c r="JUX222" s="1271"/>
      <c r="JUY222" s="1271"/>
      <c r="JUZ222" s="1271"/>
      <c r="JVA222" s="619"/>
      <c r="JVB222" s="210"/>
      <c r="JVC222" s="1483"/>
      <c r="JVD222" s="1482"/>
      <c r="JVE222" s="1152"/>
      <c r="JVF222" s="1153"/>
      <c r="JVG222" s="1271"/>
      <c r="JVH222" s="1271"/>
      <c r="JVI222" s="1271"/>
      <c r="JVJ222" s="619"/>
      <c r="JVK222" s="210"/>
      <c r="JVL222" s="1483"/>
      <c r="JVM222" s="1482"/>
      <c r="JVN222" s="1152"/>
      <c r="JVO222" s="1153"/>
      <c r="JVP222" s="1271"/>
      <c r="JVQ222" s="1271"/>
      <c r="JVR222" s="1271"/>
      <c r="JVS222" s="619"/>
      <c r="JVT222" s="210"/>
      <c r="JVU222" s="1483"/>
      <c r="JVV222" s="1482"/>
      <c r="JVW222" s="1152"/>
      <c r="JVX222" s="1153"/>
      <c r="JVY222" s="1271"/>
      <c r="JVZ222" s="1271"/>
      <c r="JWA222" s="1271"/>
      <c r="JWB222" s="619"/>
      <c r="JWC222" s="210"/>
      <c r="JWD222" s="1483"/>
      <c r="JWE222" s="1482"/>
      <c r="JWF222" s="1152"/>
      <c r="JWG222" s="1153"/>
      <c r="JWH222" s="1271"/>
      <c r="JWI222" s="1271"/>
      <c r="JWJ222" s="1271"/>
      <c r="JWK222" s="619"/>
      <c r="JWL222" s="210"/>
      <c r="JWM222" s="1483"/>
      <c r="JWN222" s="1482"/>
      <c r="JWO222" s="1152"/>
      <c r="JWP222" s="1153"/>
      <c r="JWQ222" s="1271"/>
      <c r="JWR222" s="1271"/>
      <c r="JWS222" s="1271"/>
      <c r="JWT222" s="619"/>
      <c r="JWU222" s="210"/>
      <c r="JWV222" s="1483"/>
      <c r="JWW222" s="1482"/>
      <c r="JWX222" s="1152"/>
      <c r="JWY222" s="1153"/>
      <c r="JWZ222" s="1271"/>
      <c r="JXA222" s="1271"/>
      <c r="JXB222" s="1271"/>
      <c r="JXC222" s="619"/>
      <c r="JXD222" s="210"/>
      <c r="JXE222" s="1483"/>
      <c r="JXF222" s="1482"/>
      <c r="JXG222" s="1152"/>
      <c r="JXH222" s="1153"/>
      <c r="JXI222" s="1271"/>
      <c r="JXJ222" s="1271"/>
      <c r="JXK222" s="1271"/>
      <c r="JXL222" s="619"/>
      <c r="JXM222" s="210"/>
      <c r="JXN222" s="1483"/>
      <c r="JXO222" s="1482"/>
      <c r="JXP222" s="1152"/>
      <c r="JXQ222" s="1153"/>
      <c r="JXR222" s="1271"/>
      <c r="JXS222" s="1271"/>
      <c r="JXT222" s="1271"/>
      <c r="JXU222" s="619"/>
      <c r="JXV222" s="210"/>
      <c r="JXW222" s="1483"/>
      <c r="JXX222" s="1482"/>
      <c r="JXY222" s="1152"/>
      <c r="JXZ222" s="1153"/>
      <c r="JYA222" s="1271"/>
      <c r="JYB222" s="1271"/>
      <c r="JYC222" s="1271"/>
      <c r="JYD222" s="619"/>
      <c r="JYE222" s="210"/>
      <c r="JYF222" s="1483"/>
      <c r="JYG222" s="1482"/>
      <c r="JYH222" s="1152"/>
      <c r="JYI222" s="1153"/>
      <c r="JYJ222" s="1271"/>
      <c r="JYK222" s="1271"/>
      <c r="JYL222" s="1271"/>
      <c r="JYM222" s="619"/>
      <c r="JYN222" s="210"/>
      <c r="JYO222" s="1483"/>
      <c r="JYP222" s="1482"/>
      <c r="JYQ222" s="1152"/>
      <c r="JYR222" s="1153"/>
      <c r="JYS222" s="1271"/>
      <c r="JYT222" s="1271"/>
      <c r="JYU222" s="1271"/>
      <c r="JYV222" s="619"/>
      <c r="JYW222" s="210"/>
      <c r="JYX222" s="1483"/>
      <c r="JYY222" s="1482"/>
      <c r="JYZ222" s="1152"/>
      <c r="JZA222" s="1153"/>
      <c r="JZB222" s="1271"/>
      <c r="JZC222" s="1271"/>
      <c r="JZD222" s="1271"/>
      <c r="JZE222" s="619"/>
      <c r="JZF222" s="210"/>
      <c r="JZG222" s="1483"/>
      <c r="JZH222" s="1482"/>
      <c r="JZI222" s="1152"/>
      <c r="JZJ222" s="1153"/>
      <c r="JZK222" s="1271"/>
      <c r="JZL222" s="1271"/>
      <c r="JZM222" s="1271"/>
      <c r="JZN222" s="619"/>
      <c r="JZO222" s="210"/>
      <c r="JZP222" s="1483"/>
      <c r="JZQ222" s="1482"/>
      <c r="JZR222" s="1152"/>
      <c r="JZS222" s="1153"/>
      <c r="JZT222" s="1271"/>
      <c r="JZU222" s="1271"/>
      <c r="JZV222" s="1271"/>
      <c r="JZW222" s="619"/>
      <c r="JZX222" s="210"/>
      <c r="JZY222" s="1483"/>
      <c r="JZZ222" s="1482"/>
      <c r="KAA222" s="1152"/>
      <c r="KAB222" s="1153"/>
      <c r="KAC222" s="1271"/>
      <c r="KAD222" s="1271"/>
      <c r="KAE222" s="1271"/>
      <c r="KAF222" s="619"/>
      <c r="KAG222" s="210"/>
      <c r="KAH222" s="1483"/>
      <c r="KAI222" s="1482"/>
      <c r="KAJ222" s="1152"/>
      <c r="KAK222" s="1153"/>
      <c r="KAL222" s="1271"/>
      <c r="KAM222" s="1271"/>
      <c r="KAN222" s="1271"/>
      <c r="KAO222" s="619"/>
      <c r="KAP222" s="210"/>
      <c r="KAQ222" s="1483"/>
      <c r="KAR222" s="1482"/>
      <c r="KAS222" s="1152"/>
      <c r="KAT222" s="1153"/>
      <c r="KAU222" s="1271"/>
      <c r="KAV222" s="1271"/>
      <c r="KAW222" s="1271"/>
      <c r="KAX222" s="619"/>
      <c r="KAY222" s="210"/>
      <c r="KAZ222" s="1483"/>
      <c r="KBA222" s="1482"/>
      <c r="KBB222" s="1152"/>
      <c r="KBC222" s="1153"/>
      <c r="KBD222" s="1271"/>
      <c r="KBE222" s="1271"/>
      <c r="KBF222" s="1271"/>
      <c r="KBG222" s="619"/>
      <c r="KBH222" s="210"/>
      <c r="KBI222" s="1483"/>
      <c r="KBJ222" s="1482"/>
      <c r="KBK222" s="1152"/>
      <c r="KBL222" s="1153"/>
      <c r="KBM222" s="1271"/>
      <c r="KBN222" s="1271"/>
      <c r="KBO222" s="1271"/>
      <c r="KBP222" s="619"/>
      <c r="KBQ222" s="210"/>
      <c r="KBR222" s="1483"/>
      <c r="KBS222" s="1482"/>
      <c r="KBT222" s="1152"/>
      <c r="KBU222" s="1153"/>
      <c r="KBV222" s="1271"/>
      <c r="KBW222" s="1271"/>
      <c r="KBX222" s="1271"/>
      <c r="KBY222" s="619"/>
      <c r="KBZ222" s="210"/>
      <c r="KCA222" s="1483"/>
      <c r="KCB222" s="1482"/>
      <c r="KCC222" s="1152"/>
      <c r="KCD222" s="1153"/>
      <c r="KCE222" s="1271"/>
      <c r="KCF222" s="1271"/>
      <c r="KCG222" s="1271"/>
      <c r="KCH222" s="619"/>
      <c r="KCI222" s="210"/>
      <c r="KCJ222" s="1483"/>
      <c r="KCK222" s="1482"/>
      <c r="KCL222" s="1152"/>
      <c r="KCM222" s="1153"/>
      <c r="KCN222" s="1271"/>
      <c r="KCO222" s="1271"/>
      <c r="KCP222" s="1271"/>
      <c r="KCQ222" s="619"/>
      <c r="KCR222" s="210"/>
      <c r="KCS222" s="1483"/>
      <c r="KCT222" s="1482"/>
      <c r="KCU222" s="1152"/>
      <c r="KCV222" s="1153"/>
      <c r="KCW222" s="1271"/>
      <c r="KCX222" s="1271"/>
      <c r="KCY222" s="1271"/>
      <c r="KCZ222" s="619"/>
      <c r="KDA222" s="210"/>
      <c r="KDB222" s="1483"/>
      <c r="KDC222" s="1482"/>
      <c r="KDD222" s="1152"/>
      <c r="KDE222" s="1153"/>
      <c r="KDF222" s="1271"/>
      <c r="KDG222" s="1271"/>
      <c r="KDH222" s="1271"/>
      <c r="KDI222" s="619"/>
      <c r="KDJ222" s="210"/>
      <c r="KDK222" s="1483"/>
      <c r="KDL222" s="1482"/>
      <c r="KDM222" s="1152"/>
      <c r="KDN222" s="1153"/>
      <c r="KDO222" s="1271"/>
      <c r="KDP222" s="1271"/>
      <c r="KDQ222" s="1271"/>
      <c r="KDR222" s="619"/>
      <c r="KDS222" s="210"/>
      <c r="KDT222" s="1483"/>
      <c r="KDU222" s="1482"/>
      <c r="KDV222" s="1152"/>
      <c r="KDW222" s="1153"/>
      <c r="KDX222" s="1271"/>
      <c r="KDY222" s="1271"/>
      <c r="KDZ222" s="1271"/>
      <c r="KEA222" s="619"/>
      <c r="KEB222" s="210"/>
      <c r="KEC222" s="1483"/>
      <c r="KED222" s="1482"/>
      <c r="KEE222" s="1152"/>
      <c r="KEF222" s="1153"/>
      <c r="KEG222" s="1271"/>
      <c r="KEH222" s="1271"/>
      <c r="KEI222" s="1271"/>
      <c r="KEJ222" s="619"/>
      <c r="KEK222" s="210"/>
      <c r="KEL222" s="1483"/>
      <c r="KEM222" s="1482"/>
      <c r="KEN222" s="1152"/>
      <c r="KEO222" s="1153"/>
      <c r="KEP222" s="1271"/>
      <c r="KEQ222" s="1271"/>
      <c r="KER222" s="1271"/>
      <c r="KES222" s="619"/>
      <c r="KET222" s="210"/>
      <c r="KEU222" s="1483"/>
      <c r="KEV222" s="1482"/>
      <c r="KEW222" s="1152"/>
      <c r="KEX222" s="1153"/>
      <c r="KEY222" s="1271"/>
      <c r="KEZ222" s="1271"/>
      <c r="KFA222" s="1271"/>
      <c r="KFB222" s="619"/>
      <c r="KFC222" s="210"/>
      <c r="KFD222" s="1483"/>
      <c r="KFE222" s="1482"/>
      <c r="KFF222" s="1152"/>
      <c r="KFG222" s="1153"/>
      <c r="KFH222" s="1271"/>
      <c r="KFI222" s="1271"/>
      <c r="KFJ222" s="1271"/>
      <c r="KFK222" s="619"/>
      <c r="KFL222" s="210"/>
      <c r="KFM222" s="1483"/>
      <c r="KFN222" s="1482"/>
      <c r="KFO222" s="1152"/>
      <c r="KFP222" s="1153"/>
      <c r="KFQ222" s="1271"/>
      <c r="KFR222" s="1271"/>
      <c r="KFS222" s="1271"/>
      <c r="KFT222" s="619"/>
      <c r="KFU222" s="210"/>
      <c r="KFV222" s="1483"/>
      <c r="KFW222" s="1482"/>
      <c r="KFX222" s="1152"/>
      <c r="KFY222" s="1153"/>
      <c r="KFZ222" s="1271"/>
      <c r="KGA222" s="1271"/>
      <c r="KGB222" s="1271"/>
      <c r="KGC222" s="619"/>
      <c r="KGD222" s="210"/>
      <c r="KGE222" s="1483"/>
      <c r="KGF222" s="1482"/>
      <c r="KGG222" s="1152"/>
      <c r="KGH222" s="1153"/>
      <c r="KGI222" s="1271"/>
      <c r="KGJ222" s="1271"/>
      <c r="KGK222" s="1271"/>
      <c r="KGL222" s="619"/>
      <c r="KGM222" s="210"/>
      <c r="KGN222" s="1483"/>
      <c r="KGO222" s="1482"/>
      <c r="KGP222" s="1152"/>
      <c r="KGQ222" s="1153"/>
      <c r="KGR222" s="1271"/>
      <c r="KGS222" s="1271"/>
      <c r="KGT222" s="1271"/>
      <c r="KGU222" s="619"/>
      <c r="KGV222" s="210"/>
      <c r="KGW222" s="1483"/>
      <c r="KGX222" s="1482"/>
      <c r="KGY222" s="1152"/>
      <c r="KGZ222" s="1153"/>
      <c r="KHA222" s="1271"/>
      <c r="KHB222" s="1271"/>
      <c r="KHC222" s="1271"/>
      <c r="KHD222" s="619"/>
      <c r="KHE222" s="210"/>
      <c r="KHF222" s="1483"/>
      <c r="KHG222" s="1482"/>
      <c r="KHH222" s="1152"/>
      <c r="KHI222" s="1153"/>
      <c r="KHJ222" s="1271"/>
      <c r="KHK222" s="1271"/>
      <c r="KHL222" s="1271"/>
      <c r="KHM222" s="619"/>
      <c r="KHN222" s="210"/>
      <c r="KHO222" s="1483"/>
      <c r="KHP222" s="1482"/>
      <c r="KHQ222" s="1152"/>
      <c r="KHR222" s="1153"/>
      <c r="KHS222" s="1271"/>
      <c r="KHT222" s="1271"/>
      <c r="KHU222" s="1271"/>
      <c r="KHV222" s="619"/>
      <c r="KHW222" s="210"/>
      <c r="KHX222" s="1483"/>
      <c r="KHY222" s="1482"/>
      <c r="KHZ222" s="1152"/>
      <c r="KIA222" s="1153"/>
      <c r="KIB222" s="1271"/>
      <c r="KIC222" s="1271"/>
      <c r="KID222" s="1271"/>
      <c r="KIE222" s="619"/>
      <c r="KIF222" s="210"/>
      <c r="KIG222" s="1483"/>
      <c r="KIH222" s="1482"/>
      <c r="KII222" s="1152"/>
      <c r="KIJ222" s="1153"/>
      <c r="KIK222" s="1271"/>
      <c r="KIL222" s="1271"/>
      <c r="KIM222" s="1271"/>
      <c r="KIN222" s="619"/>
      <c r="KIO222" s="210"/>
      <c r="KIP222" s="1483"/>
      <c r="KIQ222" s="1482"/>
      <c r="KIR222" s="1152"/>
      <c r="KIS222" s="1153"/>
      <c r="KIT222" s="1271"/>
      <c r="KIU222" s="1271"/>
      <c r="KIV222" s="1271"/>
      <c r="KIW222" s="619"/>
      <c r="KIX222" s="210"/>
      <c r="KIY222" s="1483"/>
      <c r="KIZ222" s="1482"/>
      <c r="KJA222" s="1152"/>
      <c r="KJB222" s="1153"/>
      <c r="KJC222" s="1271"/>
      <c r="KJD222" s="1271"/>
      <c r="KJE222" s="1271"/>
      <c r="KJF222" s="619"/>
      <c r="KJG222" s="210"/>
      <c r="KJH222" s="1483"/>
      <c r="KJI222" s="1482"/>
      <c r="KJJ222" s="1152"/>
      <c r="KJK222" s="1153"/>
      <c r="KJL222" s="1271"/>
      <c r="KJM222" s="1271"/>
      <c r="KJN222" s="1271"/>
      <c r="KJO222" s="619"/>
      <c r="KJP222" s="210"/>
      <c r="KJQ222" s="1483"/>
      <c r="KJR222" s="1482"/>
      <c r="KJS222" s="1152"/>
      <c r="KJT222" s="1153"/>
      <c r="KJU222" s="1271"/>
      <c r="KJV222" s="1271"/>
      <c r="KJW222" s="1271"/>
      <c r="KJX222" s="619"/>
      <c r="KJY222" s="210"/>
      <c r="KJZ222" s="1483"/>
      <c r="KKA222" s="1482"/>
      <c r="KKB222" s="1152"/>
      <c r="KKC222" s="1153"/>
      <c r="KKD222" s="1271"/>
      <c r="KKE222" s="1271"/>
      <c r="KKF222" s="1271"/>
      <c r="KKG222" s="619"/>
      <c r="KKH222" s="210"/>
      <c r="KKI222" s="1483"/>
      <c r="KKJ222" s="1482"/>
      <c r="KKK222" s="1152"/>
      <c r="KKL222" s="1153"/>
      <c r="KKM222" s="1271"/>
      <c r="KKN222" s="1271"/>
      <c r="KKO222" s="1271"/>
      <c r="KKP222" s="619"/>
      <c r="KKQ222" s="210"/>
      <c r="KKR222" s="1483"/>
      <c r="KKS222" s="1482"/>
      <c r="KKT222" s="1152"/>
      <c r="KKU222" s="1153"/>
      <c r="KKV222" s="1271"/>
      <c r="KKW222" s="1271"/>
      <c r="KKX222" s="1271"/>
      <c r="KKY222" s="619"/>
      <c r="KKZ222" s="210"/>
      <c r="KLA222" s="1483"/>
      <c r="KLB222" s="1482"/>
      <c r="KLC222" s="1152"/>
      <c r="KLD222" s="1153"/>
      <c r="KLE222" s="1271"/>
      <c r="KLF222" s="1271"/>
      <c r="KLG222" s="1271"/>
      <c r="KLH222" s="619"/>
      <c r="KLI222" s="210"/>
      <c r="KLJ222" s="1483"/>
      <c r="KLK222" s="1482"/>
      <c r="KLL222" s="1152"/>
      <c r="KLM222" s="1153"/>
      <c r="KLN222" s="1271"/>
      <c r="KLO222" s="1271"/>
      <c r="KLP222" s="1271"/>
      <c r="KLQ222" s="619"/>
      <c r="KLR222" s="210"/>
      <c r="KLS222" s="1483"/>
      <c r="KLT222" s="1482"/>
      <c r="KLU222" s="1152"/>
      <c r="KLV222" s="1153"/>
      <c r="KLW222" s="1271"/>
      <c r="KLX222" s="1271"/>
      <c r="KLY222" s="1271"/>
      <c r="KLZ222" s="619"/>
      <c r="KMA222" s="210"/>
      <c r="KMB222" s="1483"/>
      <c r="KMC222" s="1482"/>
      <c r="KMD222" s="1152"/>
      <c r="KME222" s="1153"/>
      <c r="KMF222" s="1271"/>
      <c r="KMG222" s="1271"/>
      <c r="KMH222" s="1271"/>
      <c r="KMI222" s="619"/>
      <c r="KMJ222" s="210"/>
      <c r="KMK222" s="1483"/>
      <c r="KML222" s="1482"/>
      <c r="KMM222" s="1152"/>
      <c r="KMN222" s="1153"/>
      <c r="KMO222" s="1271"/>
      <c r="KMP222" s="1271"/>
      <c r="KMQ222" s="1271"/>
      <c r="KMR222" s="619"/>
      <c r="KMS222" s="210"/>
      <c r="KMT222" s="1483"/>
      <c r="KMU222" s="1482"/>
      <c r="KMV222" s="1152"/>
      <c r="KMW222" s="1153"/>
      <c r="KMX222" s="1271"/>
      <c r="KMY222" s="1271"/>
      <c r="KMZ222" s="1271"/>
      <c r="KNA222" s="619"/>
      <c r="KNB222" s="210"/>
      <c r="KNC222" s="1483"/>
      <c r="KND222" s="1482"/>
      <c r="KNE222" s="1152"/>
      <c r="KNF222" s="1153"/>
      <c r="KNG222" s="1271"/>
      <c r="KNH222" s="1271"/>
      <c r="KNI222" s="1271"/>
      <c r="KNJ222" s="619"/>
      <c r="KNK222" s="210"/>
      <c r="KNL222" s="1483"/>
      <c r="KNM222" s="1482"/>
      <c r="KNN222" s="1152"/>
      <c r="KNO222" s="1153"/>
      <c r="KNP222" s="1271"/>
      <c r="KNQ222" s="1271"/>
      <c r="KNR222" s="1271"/>
      <c r="KNS222" s="619"/>
      <c r="KNT222" s="210"/>
      <c r="KNU222" s="1483"/>
      <c r="KNV222" s="1482"/>
      <c r="KNW222" s="1152"/>
      <c r="KNX222" s="1153"/>
      <c r="KNY222" s="1271"/>
      <c r="KNZ222" s="1271"/>
      <c r="KOA222" s="1271"/>
      <c r="KOB222" s="619"/>
      <c r="KOC222" s="210"/>
      <c r="KOD222" s="1483"/>
      <c r="KOE222" s="1482"/>
      <c r="KOF222" s="1152"/>
      <c r="KOG222" s="1153"/>
      <c r="KOH222" s="1271"/>
      <c r="KOI222" s="1271"/>
      <c r="KOJ222" s="1271"/>
      <c r="KOK222" s="619"/>
      <c r="KOL222" s="210"/>
      <c r="KOM222" s="1483"/>
      <c r="KON222" s="1482"/>
      <c r="KOO222" s="1152"/>
      <c r="KOP222" s="1153"/>
      <c r="KOQ222" s="1271"/>
      <c r="KOR222" s="1271"/>
      <c r="KOS222" s="1271"/>
      <c r="KOT222" s="619"/>
      <c r="KOU222" s="210"/>
      <c r="KOV222" s="1483"/>
      <c r="KOW222" s="1482"/>
      <c r="KOX222" s="1152"/>
      <c r="KOY222" s="1153"/>
      <c r="KOZ222" s="1271"/>
      <c r="KPA222" s="1271"/>
      <c r="KPB222" s="1271"/>
      <c r="KPC222" s="619"/>
      <c r="KPD222" s="210"/>
      <c r="KPE222" s="1483"/>
      <c r="KPF222" s="1482"/>
      <c r="KPG222" s="1152"/>
      <c r="KPH222" s="1153"/>
      <c r="KPI222" s="1271"/>
      <c r="KPJ222" s="1271"/>
      <c r="KPK222" s="1271"/>
      <c r="KPL222" s="619"/>
      <c r="KPM222" s="210"/>
      <c r="KPN222" s="1483"/>
      <c r="KPO222" s="1482"/>
      <c r="KPP222" s="1152"/>
      <c r="KPQ222" s="1153"/>
      <c r="KPR222" s="1271"/>
      <c r="KPS222" s="1271"/>
      <c r="KPT222" s="1271"/>
      <c r="KPU222" s="619"/>
      <c r="KPV222" s="210"/>
      <c r="KPW222" s="1483"/>
      <c r="KPX222" s="1482"/>
      <c r="KPY222" s="1152"/>
      <c r="KPZ222" s="1153"/>
      <c r="KQA222" s="1271"/>
      <c r="KQB222" s="1271"/>
      <c r="KQC222" s="1271"/>
      <c r="KQD222" s="619"/>
      <c r="KQE222" s="210"/>
      <c r="KQF222" s="1483"/>
      <c r="KQG222" s="1482"/>
      <c r="KQH222" s="1152"/>
      <c r="KQI222" s="1153"/>
      <c r="KQJ222" s="1271"/>
      <c r="KQK222" s="1271"/>
      <c r="KQL222" s="1271"/>
      <c r="KQM222" s="619"/>
      <c r="KQN222" s="210"/>
      <c r="KQO222" s="1483"/>
      <c r="KQP222" s="1482"/>
      <c r="KQQ222" s="1152"/>
      <c r="KQR222" s="1153"/>
      <c r="KQS222" s="1271"/>
      <c r="KQT222" s="1271"/>
      <c r="KQU222" s="1271"/>
      <c r="KQV222" s="619"/>
      <c r="KQW222" s="210"/>
      <c r="KQX222" s="1483"/>
      <c r="KQY222" s="1482"/>
      <c r="KQZ222" s="1152"/>
      <c r="KRA222" s="1153"/>
      <c r="KRB222" s="1271"/>
      <c r="KRC222" s="1271"/>
      <c r="KRD222" s="1271"/>
      <c r="KRE222" s="619"/>
      <c r="KRF222" s="210"/>
      <c r="KRG222" s="1483"/>
      <c r="KRH222" s="1482"/>
      <c r="KRI222" s="1152"/>
      <c r="KRJ222" s="1153"/>
      <c r="KRK222" s="1271"/>
      <c r="KRL222" s="1271"/>
      <c r="KRM222" s="1271"/>
      <c r="KRN222" s="619"/>
      <c r="KRO222" s="210"/>
      <c r="KRP222" s="1483"/>
      <c r="KRQ222" s="1482"/>
      <c r="KRR222" s="1152"/>
      <c r="KRS222" s="1153"/>
      <c r="KRT222" s="1271"/>
      <c r="KRU222" s="1271"/>
      <c r="KRV222" s="1271"/>
      <c r="KRW222" s="619"/>
      <c r="KRX222" s="210"/>
      <c r="KRY222" s="1483"/>
      <c r="KRZ222" s="1482"/>
      <c r="KSA222" s="1152"/>
      <c r="KSB222" s="1153"/>
      <c r="KSC222" s="1271"/>
      <c r="KSD222" s="1271"/>
      <c r="KSE222" s="1271"/>
      <c r="KSF222" s="619"/>
      <c r="KSG222" s="210"/>
      <c r="KSH222" s="1483"/>
      <c r="KSI222" s="1482"/>
      <c r="KSJ222" s="1152"/>
      <c r="KSK222" s="1153"/>
      <c r="KSL222" s="1271"/>
      <c r="KSM222" s="1271"/>
      <c r="KSN222" s="1271"/>
      <c r="KSO222" s="619"/>
      <c r="KSP222" s="210"/>
      <c r="KSQ222" s="1483"/>
      <c r="KSR222" s="1482"/>
      <c r="KSS222" s="1152"/>
      <c r="KST222" s="1153"/>
      <c r="KSU222" s="1271"/>
      <c r="KSV222" s="1271"/>
      <c r="KSW222" s="1271"/>
      <c r="KSX222" s="619"/>
      <c r="KSY222" s="210"/>
      <c r="KSZ222" s="1483"/>
      <c r="KTA222" s="1482"/>
      <c r="KTB222" s="1152"/>
      <c r="KTC222" s="1153"/>
      <c r="KTD222" s="1271"/>
      <c r="KTE222" s="1271"/>
      <c r="KTF222" s="1271"/>
      <c r="KTG222" s="619"/>
      <c r="KTH222" s="210"/>
      <c r="KTI222" s="1483"/>
      <c r="KTJ222" s="1482"/>
      <c r="KTK222" s="1152"/>
      <c r="KTL222" s="1153"/>
      <c r="KTM222" s="1271"/>
      <c r="KTN222" s="1271"/>
      <c r="KTO222" s="1271"/>
      <c r="KTP222" s="619"/>
      <c r="KTQ222" s="210"/>
      <c r="KTR222" s="1483"/>
      <c r="KTS222" s="1482"/>
      <c r="KTT222" s="1152"/>
      <c r="KTU222" s="1153"/>
      <c r="KTV222" s="1271"/>
      <c r="KTW222" s="1271"/>
      <c r="KTX222" s="1271"/>
      <c r="KTY222" s="619"/>
      <c r="KTZ222" s="210"/>
      <c r="KUA222" s="1483"/>
      <c r="KUB222" s="1482"/>
      <c r="KUC222" s="1152"/>
      <c r="KUD222" s="1153"/>
      <c r="KUE222" s="1271"/>
      <c r="KUF222" s="1271"/>
      <c r="KUG222" s="1271"/>
      <c r="KUH222" s="619"/>
      <c r="KUI222" s="210"/>
      <c r="KUJ222" s="1483"/>
      <c r="KUK222" s="1482"/>
      <c r="KUL222" s="1152"/>
      <c r="KUM222" s="1153"/>
      <c r="KUN222" s="1271"/>
      <c r="KUO222" s="1271"/>
      <c r="KUP222" s="1271"/>
      <c r="KUQ222" s="619"/>
      <c r="KUR222" s="210"/>
      <c r="KUS222" s="1483"/>
      <c r="KUT222" s="1482"/>
      <c r="KUU222" s="1152"/>
      <c r="KUV222" s="1153"/>
      <c r="KUW222" s="1271"/>
      <c r="KUX222" s="1271"/>
      <c r="KUY222" s="1271"/>
      <c r="KUZ222" s="619"/>
      <c r="KVA222" s="210"/>
      <c r="KVB222" s="1483"/>
      <c r="KVC222" s="1482"/>
      <c r="KVD222" s="1152"/>
      <c r="KVE222" s="1153"/>
      <c r="KVF222" s="1271"/>
      <c r="KVG222" s="1271"/>
      <c r="KVH222" s="1271"/>
      <c r="KVI222" s="619"/>
      <c r="KVJ222" s="210"/>
      <c r="KVK222" s="1483"/>
      <c r="KVL222" s="1482"/>
      <c r="KVM222" s="1152"/>
      <c r="KVN222" s="1153"/>
      <c r="KVO222" s="1271"/>
      <c r="KVP222" s="1271"/>
      <c r="KVQ222" s="1271"/>
      <c r="KVR222" s="619"/>
      <c r="KVS222" s="210"/>
      <c r="KVT222" s="1483"/>
      <c r="KVU222" s="1482"/>
      <c r="KVV222" s="1152"/>
      <c r="KVW222" s="1153"/>
      <c r="KVX222" s="1271"/>
      <c r="KVY222" s="1271"/>
      <c r="KVZ222" s="1271"/>
      <c r="KWA222" s="619"/>
      <c r="KWB222" s="210"/>
      <c r="KWC222" s="1483"/>
      <c r="KWD222" s="1482"/>
      <c r="KWE222" s="1152"/>
      <c r="KWF222" s="1153"/>
      <c r="KWG222" s="1271"/>
      <c r="KWH222" s="1271"/>
      <c r="KWI222" s="1271"/>
      <c r="KWJ222" s="619"/>
      <c r="KWK222" s="210"/>
      <c r="KWL222" s="1483"/>
      <c r="KWM222" s="1482"/>
      <c r="KWN222" s="1152"/>
      <c r="KWO222" s="1153"/>
      <c r="KWP222" s="1271"/>
      <c r="KWQ222" s="1271"/>
      <c r="KWR222" s="1271"/>
      <c r="KWS222" s="619"/>
      <c r="KWT222" s="210"/>
      <c r="KWU222" s="1483"/>
      <c r="KWV222" s="1482"/>
      <c r="KWW222" s="1152"/>
      <c r="KWX222" s="1153"/>
      <c r="KWY222" s="1271"/>
      <c r="KWZ222" s="1271"/>
      <c r="KXA222" s="1271"/>
      <c r="KXB222" s="619"/>
      <c r="KXC222" s="210"/>
      <c r="KXD222" s="1483"/>
      <c r="KXE222" s="1482"/>
      <c r="KXF222" s="1152"/>
      <c r="KXG222" s="1153"/>
      <c r="KXH222" s="1271"/>
      <c r="KXI222" s="1271"/>
      <c r="KXJ222" s="1271"/>
      <c r="KXK222" s="619"/>
      <c r="KXL222" s="210"/>
      <c r="KXM222" s="1483"/>
      <c r="KXN222" s="1482"/>
      <c r="KXO222" s="1152"/>
      <c r="KXP222" s="1153"/>
      <c r="KXQ222" s="1271"/>
      <c r="KXR222" s="1271"/>
      <c r="KXS222" s="1271"/>
      <c r="KXT222" s="619"/>
      <c r="KXU222" s="210"/>
      <c r="KXV222" s="1483"/>
      <c r="KXW222" s="1482"/>
      <c r="KXX222" s="1152"/>
      <c r="KXY222" s="1153"/>
      <c r="KXZ222" s="1271"/>
      <c r="KYA222" s="1271"/>
      <c r="KYB222" s="1271"/>
      <c r="KYC222" s="619"/>
      <c r="KYD222" s="210"/>
      <c r="KYE222" s="1483"/>
      <c r="KYF222" s="1482"/>
      <c r="KYG222" s="1152"/>
      <c r="KYH222" s="1153"/>
      <c r="KYI222" s="1271"/>
      <c r="KYJ222" s="1271"/>
      <c r="KYK222" s="1271"/>
      <c r="KYL222" s="619"/>
      <c r="KYM222" s="210"/>
      <c r="KYN222" s="1483"/>
      <c r="KYO222" s="1482"/>
      <c r="KYP222" s="1152"/>
      <c r="KYQ222" s="1153"/>
      <c r="KYR222" s="1271"/>
      <c r="KYS222" s="1271"/>
      <c r="KYT222" s="1271"/>
      <c r="KYU222" s="619"/>
      <c r="KYV222" s="210"/>
      <c r="KYW222" s="1483"/>
      <c r="KYX222" s="1482"/>
      <c r="KYY222" s="1152"/>
      <c r="KYZ222" s="1153"/>
      <c r="KZA222" s="1271"/>
      <c r="KZB222" s="1271"/>
      <c r="KZC222" s="1271"/>
      <c r="KZD222" s="619"/>
      <c r="KZE222" s="210"/>
      <c r="KZF222" s="1483"/>
      <c r="KZG222" s="1482"/>
      <c r="KZH222" s="1152"/>
      <c r="KZI222" s="1153"/>
      <c r="KZJ222" s="1271"/>
      <c r="KZK222" s="1271"/>
      <c r="KZL222" s="1271"/>
      <c r="KZM222" s="619"/>
      <c r="KZN222" s="210"/>
      <c r="KZO222" s="1483"/>
      <c r="KZP222" s="1482"/>
      <c r="KZQ222" s="1152"/>
      <c r="KZR222" s="1153"/>
      <c r="KZS222" s="1271"/>
      <c r="KZT222" s="1271"/>
      <c r="KZU222" s="1271"/>
      <c r="KZV222" s="619"/>
      <c r="KZW222" s="210"/>
      <c r="KZX222" s="1483"/>
      <c r="KZY222" s="1482"/>
      <c r="KZZ222" s="1152"/>
      <c r="LAA222" s="1153"/>
      <c r="LAB222" s="1271"/>
      <c r="LAC222" s="1271"/>
      <c r="LAD222" s="1271"/>
      <c r="LAE222" s="619"/>
      <c r="LAF222" s="210"/>
      <c r="LAG222" s="1483"/>
      <c r="LAH222" s="1482"/>
      <c r="LAI222" s="1152"/>
      <c r="LAJ222" s="1153"/>
      <c r="LAK222" s="1271"/>
      <c r="LAL222" s="1271"/>
      <c r="LAM222" s="1271"/>
      <c r="LAN222" s="619"/>
      <c r="LAO222" s="210"/>
      <c r="LAP222" s="1483"/>
      <c r="LAQ222" s="1482"/>
      <c r="LAR222" s="1152"/>
      <c r="LAS222" s="1153"/>
      <c r="LAT222" s="1271"/>
      <c r="LAU222" s="1271"/>
      <c r="LAV222" s="1271"/>
      <c r="LAW222" s="619"/>
      <c r="LAX222" s="210"/>
      <c r="LAY222" s="1483"/>
      <c r="LAZ222" s="1482"/>
      <c r="LBA222" s="1152"/>
      <c r="LBB222" s="1153"/>
      <c r="LBC222" s="1271"/>
      <c r="LBD222" s="1271"/>
      <c r="LBE222" s="1271"/>
      <c r="LBF222" s="619"/>
      <c r="LBG222" s="210"/>
      <c r="LBH222" s="1483"/>
      <c r="LBI222" s="1482"/>
      <c r="LBJ222" s="1152"/>
      <c r="LBK222" s="1153"/>
      <c r="LBL222" s="1271"/>
      <c r="LBM222" s="1271"/>
      <c r="LBN222" s="1271"/>
      <c r="LBO222" s="619"/>
      <c r="LBP222" s="210"/>
      <c r="LBQ222" s="1483"/>
      <c r="LBR222" s="1482"/>
      <c r="LBS222" s="1152"/>
      <c r="LBT222" s="1153"/>
      <c r="LBU222" s="1271"/>
      <c r="LBV222" s="1271"/>
      <c r="LBW222" s="1271"/>
      <c r="LBX222" s="619"/>
      <c r="LBY222" s="210"/>
      <c r="LBZ222" s="1483"/>
      <c r="LCA222" s="1482"/>
      <c r="LCB222" s="1152"/>
      <c r="LCC222" s="1153"/>
      <c r="LCD222" s="1271"/>
      <c r="LCE222" s="1271"/>
      <c r="LCF222" s="1271"/>
      <c r="LCG222" s="619"/>
      <c r="LCH222" s="210"/>
      <c r="LCI222" s="1483"/>
      <c r="LCJ222" s="1482"/>
      <c r="LCK222" s="1152"/>
      <c r="LCL222" s="1153"/>
      <c r="LCM222" s="1271"/>
      <c r="LCN222" s="1271"/>
      <c r="LCO222" s="1271"/>
      <c r="LCP222" s="619"/>
      <c r="LCQ222" s="210"/>
      <c r="LCR222" s="1483"/>
      <c r="LCS222" s="1482"/>
      <c r="LCT222" s="1152"/>
      <c r="LCU222" s="1153"/>
      <c r="LCV222" s="1271"/>
      <c r="LCW222" s="1271"/>
      <c r="LCX222" s="1271"/>
      <c r="LCY222" s="619"/>
      <c r="LCZ222" s="210"/>
      <c r="LDA222" s="1483"/>
      <c r="LDB222" s="1482"/>
      <c r="LDC222" s="1152"/>
      <c r="LDD222" s="1153"/>
      <c r="LDE222" s="1271"/>
      <c r="LDF222" s="1271"/>
      <c r="LDG222" s="1271"/>
      <c r="LDH222" s="619"/>
      <c r="LDI222" s="210"/>
      <c r="LDJ222" s="1483"/>
      <c r="LDK222" s="1482"/>
      <c r="LDL222" s="1152"/>
      <c r="LDM222" s="1153"/>
      <c r="LDN222" s="1271"/>
      <c r="LDO222" s="1271"/>
      <c r="LDP222" s="1271"/>
      <c r="LDQ222" s="619"/>
      <c r="LDR222" s="210"/>
      <c r="LDS222" s="1483"/>
      <c r="LDT222" s="1482"/>
      <c r="LDU222" s="1152"/>
      <c r="LDV222" s="1153"/>
      <c r="LDW222" s="1271"/>
      <c r="LDX222" s="1271"/>
      <c r="LDY222" s="1271"/>
      <c r="LDZ222" s="619"/>
      <c r="LEA222" s="210"/>
      <c r="LEB222" s="1483"/>
      <c r="LEC222" s="1482"/>
      <c r="LED222" s="1152"/>
      <c r="LEE222" s="1153"/>
      <c r="LEF222" s="1271"/>
      <c r="LEG222" s="1271"/>
      <c r="LEH222" s="1271"/>
      <c r="LEI222" s="619"/>
      <c r="LEJ222" s="210"/>
      <c r="LEK222" s="1483"/>
      <c r="LEL222" s="1482"/>
      <c r="LEM222" s="1152"/>
      <c r="LEN222" s="1153"/>
      <c r="LEO222" s="1271"/>
      <c r="LEP222" s="1271"/>
      <c r="LEQ222" s="1271"/>
      <c r="LER222" s="619"/>
      <c r="LES222" s="210"/>
      <c r="LET222" s="1483"/>
      <c r="LEU222" s="1482"/>
      <c r="LEV222" s="1152"/>
      <c r="LEW222" s="1153"/>
      <c r="LEX222" s="1271"/>
      <c r="LEY222" s="1271"/>
      <c r="LEZ222" s="1271"/>
      <c r="LFA222" s="619"/>
      <c r="LFB222" s="210"/>
      <c r="LFC222" s="1483"/>
      <c r="LFD222" s="1482"/>
      <c r="LFE222" s="1152"/>
      <c r="LFF222" s="1153"/>
      <c r="LFG222" s="1271"/>
      <c r="LFH222" s="1271"/>
      <c r="LFI222" s="1271"/>
      <c r="LFJ222" s="619"/>
      <c r="LFK222" s="210"/>
      <c r="LFL222" s="1483"/>
      <c r="LFM222" s="1482"/>
      <c r="LFN222" s="1152"/>
      <c r="LFO222" s="1153"/>
      <c r="LFP222" s="1271"/>
      <c r="LFQ222" s="1271"/>
      <c r="LFR222" s="1271"/>
      <c r="LFS222" s="619"/>
      <c r="LFT222" s="210"/>
      <c r="LFU222" s="1483"/>
      <c r="LFV222" s="1482"/>
      <c r="LFW222" s="1152"/>
      <c r="LFX222" s="1153"/>
      <c r="LFY222" s="1271"/>
      <c r="LFZ222" s="1271"/>
      <c r="LGA222" s="1271"/>
      <c r="LGB222" s="619"/>
      <c r="LGC222" s="210"/>
      <c r="LGD222" s="1483"/>
      <c r="LGE222" s="1482"/>
      <c r="LGF222" s="1152"/>
      <c r="LGG222" s="1153"/>
      <c r="LGH222" s="1271"/>
      <c r="LGI222" s="1271"/>
      <c r="LGJ222" s="1271"/>
      <c r="LGK222" s="619"/>
      <c r="LGL222" s="210"/>
      <c r="LGM222" s="1483"/>
      <c r="LGN222" s="1482"/>
      <c r="LGO222" s="1152"/>
      <c r="LGP222" s="1153"/>
      <c r="LGQ222" s="1271"/>
      <c r="LGR222" s="1271"/>
      <c r="LGS222" s="1271"/>
      <c r="LGT222" s="619"/>
      <c r="LGU222" s="210"/>
      <c r="LGV222" s="1483"/>
      <c r="LGW222" s="1482"/>
      <c r="LGX222" s="1152"/>
      <c r="LGY222" s="1153"/>
      <c r="LGZ222" s="1271"/>
      <c r="LHA222" s="1271"/>
      <c r="LHB222" s="1271"/>
      <c r="LHC222" s="619"/>
      <c r="LHD222" s="210"/>
      <c r="LHE222" s="1483"/>
      <c r="LHF222" s="1482"/>
      <c r="LHG222" s="1152"/>
      <c r="LHH222" s="1153"/>
      <c r="LHI222" s="1271"/>
      <c r="LHJ222" s="1271"/>
      <c r="LHK222" s="1271"/>
      <c r="LHL222" s="619"/>
      <c r="LHM222" s="210"/>
      <c r="LHN222" s="1483"/>
      <c r="LHO222" s="1482"/>
      <c r="LHP222" s="1152"/>
      <c r="LHQ222" s="1153"/>
      <c r="LHR222" s="1271"/>
      <c r="LHS222" s="1271"/>
      <c r="LHT222" s="1271"/>
      <c r="LHU222" s="619"/>
      <c r="LHV222" s="210"/>
      <c r="LHW222" s="1483"/>
      <c r="LHX222" s="1482"/>
      <c r="LHY222" s="1152"/>
      <c r="LHZ222" s="1153"/>
      <c r="LIA222" s="1271"/>
      <c r="LIB222" s="1271"/>
      <c r="LIC222" s="1271"/>
      <c r="LID222" s="619"/>
      <c r="LIE222" s="210"/>
      <c r="LIF222" s="1483"/>
      <c r="LIG222" s="1482"/>
      <c r="LIH222" s="1152"/>
      <c r="LII222" s="1153"/>
      <c r="LIJ222" s="1271"/>
      <c r="LIK222" s="1271"/>
      <c r="LIL222" s="1271"/>
      <c r="LIM222" s="619"/>
      <c r="LIN222" s="210"/>
      <c r="LIO222" s="1483"/>
      <c r="LIP222" s="1482"/>
      <c r="LIQ222" s="1152"/>
      <c r="LIR222" s="1153"/>
      <c r="LIS222" s="1271"/>
      <c r="LIT222" s="1271"/>
      <c r="LIU222" s="1271"/>
      <c r="LIV222" s="619"/>
      <c r="LIW222" s="210"/>
      <c r="LIX222" s="1483"/>
      <c r="LIY222" s="1482"/>
      <c r="LIZ222" s="1152"/>
      <c r="LJA222" s="1153"/>
      <c r="LJB222" s="1271"/>
      <c r="LJC222" s="1271"/>
      <c r="LJD222" s="1271"/>
      <c r="LJE222" s="619"/>
      <c r="LJF222" s="210"/>
      <c r="LJG222" s="1483"/>
      <c r="LJH222" s="1482"/>
      <c r="LJI222" s="1152"/>
      <c r="LJJ222" s="1153"/>
      <c r="LJK222" s="1271"/>
      <c r="LJL222" s="1271"/>
      <c r="LJM222" s="1271"/>
      <c r="LJN222" s="619"/>
      <c r="LJO222" s="210"/>
      <c r="LJP222" s="1483"/>
      <c r="LJQ222" s="1482"/>
      <c r="LJR222" s="1152"/>
      <c r="LJS222" s="1153"/>
      <c r="LJT222" s="1271"/>
      <c r="LJU222" s="1271"/>
      <c r="LJV222" s="1271"/>
      <c r="LJW222" s="619"/>
      <c r="LJX222" s="210"/>
      <c r="LJY222" s="1483"/>
      <c r="LJZ222" s="1482"/>
      <c r="LKA222" s="1152"/>
      <c r="LKB222" s="1153"/>
      <c r="LKC222" s="1271"/>
      <c r="LKD222" s="1271"/>
      <c r="LKE222" s="1271"/>
      <c r="LKF222" s="619"/>
      <c r="LKG222" s="210"/>
      <c r="LKH222" s="1483"/>
      <c r="LKI222" s="1482"/>
      <c r="LKJ222" s="1152"/>
      <c r="LKK222" s="1153"/>
      <c r="LKL222" s="1271"/>
      <c r="LKM222" s="1271"/>
      <c r="LKN222" s="1271"/>
      <c r="LKO222" s="619"/>
      <c r="LKP222" s="210"/>
      <c r="LKQ222" s="1483"/>
      <c r="LKR222" s="1482"/>
      <c r="LKS222" s="1152"/>
      <c r="LKT222" s="1153"/>
      <c r="LKU222" s="1271"/>
      <c r="LKV222" s="1271"/>
      <c r="LKW222" s="1271"/>
      <c r="LKX222" s="619"/>
      <c r="LKY222" s="210"/>
      <c r="LKZ222" s="1483"/>
      <c r="LLA222" s="1482"/>
      <c r="LLB222" s="1152"/>
      <c r="LLC222" s="1153"/>
      <c r="LLD222" s="1271"/>
      <c r="LLE222" s="1271"/>
      <c r="LLF222" s="1271"/>
      <c r="LLG222" s="619"/>
      <c r="LLH222" s="210"/>
      <c r="LLI222" s="1483"/>
      <c r="LLJ222" s="1482"/>
      <c r="LLK222" s="1152"/>
      <c r="LLL222" s="1153"/>
      <c r="LLM222" s="1271"/>
      <c r="LLN222" s="1271"/>
      <c r="LLO222" s="1271"/>
      <c r="LLP222" s="619"/>
      <c r="LLQ222" s="210"/>
      <c r="LLR222" s="1483"/>
      <c r="LLS222" s="1482"/>
      <c r="LLT222" s="1152"/>
      <c r="LLU222" s="1153"/>
      <c r="LLV222" s="1271"/>
      <c r="LLW222" s="1271"/>
      <c r="LLX222" s="1271"/>
      <c r="LLY222" s="619"/>
      <c r="LLZ222" s="210"/>
      <c r="LMA222" s="1483"/>
      <c r="LMB222" s="1482"/>
      <c r="LMC222" s="1152"/>
      <c r="LMD222" s="1153"/>
      <c r="LME222" s="1271"/>
      <c r="LMF222" s="1271"/>
      <c r="LMG222" s="1271"/>
      <c r="LMH222" s="619"/>
      <c r="LMI222" s="210"/>
      <c r="LMJ222" s="1483"/>
      <c r="LMK222" s="1482"/>
      <c r="LML222" s="1152"/>
      <c r="LMM222" s="1153"/>
      <c r="LMN222" s="1271"/>
      <c r="LMO222" s="1271"/>
      <c r="LMP222" s="1271"/>
      <c r="LMQ222" s="619"/>
      <c r="LMR222" s="210"/>
      <c r="LMS222" s="1483"/>
      <c r="LMT222" s="1482"/>
      <c r="LMU222" s="1152"/>
      <c r="LMV222" s="1153"/>
      <c r="LMW222" s="1271"/>
      <c r="LMX222" s="1271"/>
      <c r="LMY222" s="1271"/>
      <c r="LMZ222" s="619"/>
      <c r="LNA222" s="210"/>
      <c r="LNB222" s="1483"/>
      <c r="LNC222" s="1482"/>
      <c r="LND222" s="1152"/>
      <c r="LNE222" s="1153"/>
      <c r="LNF222" s="1271"/>
      <c r="LNG222" s="1271"/>
      <c r="LNH222" s="1271"/>
      <c r="LNI222" s="619"/>
      <c r="LNJ222" s="210"/>
      <c r="LNK222" s="1483"/>
      <c r="LNL222" s="1482"/>
      <c r="LNM222" s="1152"/>
      <c r="LNN222" s="1153"/>
      <c r="LNO222" s="1271"/>
      <c r="LNP222" s="1271"/>
      <c r="LNQ222" s="1271"/>
      <c r="LNR222" s="619"/>
      <c r="LNS222" s="210"/>
      <c r="LNT222" s="1483"/>
      <c r="LNU222" s="1482"/>
      <c r="LNV222" s="1152"/>
      <c r="LNW222" s="1153"/>
      <c r="LNX222" s="1271"/>
      <c r="LNY222" s="1271"/>
      <c r="LNZ222" s="1271"/>
      <c r="LOA222" s="619"/>
      <c r="LOB222" s="210"/>
      <c r="LOC222" s="1483"/>
      <c r="LOD222" s="1482"/>
      <c r="LOE222" s="1152"/>
      <c r="LOF222" s="1153"/>
      <c r="LOG222" s="1271"/>
      <c r="LOH222" s="1271"/>
      <c r="LOI222" s="1271"/>
      <c r="LOJ222" s="619"/>
      <c r="LOK222" s="210"/>
      <c r="LOL222" s="1483"/>
      <c r="LOM222" s="1482"/>
      <c r="LON222" s="1152"/>
      <c r="LOO222" s="1153"/>
      <c r="LOP222" s="1271"/>
      <c r="LOQ222" s="1271"/>
      <c r="LOR222" s="1271"/>
      <c r="LOS222" s="619"/>
      <c r="LOT222" s="210"/>
      <c r="LOU222" s="1483"/>
      <c r="LOV222" s="1482"/>
      <c r="LOW222" s="1152"/>
      <c r="LOX222" s="1153"/>
      <c r="LOY222" s="1271"/>
      <c r="LOZ222" s="1271"/>
      <c r="LPA222" s="1271"/>
      <c r="LPB222" s="619"/>
      <c r="LPC222" s="210"/>
      <c r="LPD222" s="1483"/>
      <c r="LPE222" s="1482"/>
      <c r="LPF222" s="1152"/>
      <c r="LPG222" s="1153"/>
      <c r="LPH222" s="1271"/>
      <c r="LPI222" s="1271"/>
      <c r="LPJ222" s="1271"/>
      <c r="LPK222" s="619"/>
      <c r="LPL222" s="210"/>
      <c r="LPM222" s="1483"/>
      <c r="LPN222" s="1482"/>
      <c r="LPO222" s="1152"/>
      <c r="LPP222" s="1153"/>
      <c r="LPQ222" s="1271"/>
      <c r="LPR222" s="1271"/>
      <c r="LPS222" s="1271"/>
      <c r="LPT222" s="619"/>
      <c r="LPU222" s="210"/>
      <c r="LPV222" s="1483"/>
      <c r="LPW222" s="1482"/>
      <c r="LPX222" s="1152"/>
      <c r="LPY222" s="1153"/>
      <c r="LPZ222" s="1271"/>
      <c r="LQA222" s="1271"/>
      <c r="LQB222" s="1271"/>
      <c r="LQC222" s="619"/>
      <c r="LQD222" s="210"/>
      <c r="LQE222" s="1483"/>
      <c r="LQF222" s="1482"/>
      <c r="LQG222" s="1152"/>
      <c r="LQH222" s="1153"/>
      <c r="LQI222" s="1271"/>
      <c r="LQJ222" s="1271"/>
      <c r="LQK222" s="1271"/>
      <c r="LQL222" s="619"/>
      <c r="LQM222" s="210"/>
      <c r="LQN222" s="1483"/>
      <c r="LQO222" s="1482"/>
      <c r="LQP222" s="1152"/>
      <c r="LQQ222" s="1153"/>
      <c r="LQR222" s="1271"/>
      <c r="LQS222" s="1271"/>
      <c r="LQT222" s="1271"/>
      <c r="LQU222" s="619"/>
      <c r="LQV222" s="210"/>
      <c r="LQW222" s="1483"/>
      <c r="LQX222" s="1482"/>
      <c r="LQY222" s="1152"/>
      <c r="LQZ222" s="1153"/>
      <c r="LRA222" s="1271"/>
      <c r="LRB222" s="1271"/>
      <c r="LRC222" s="1271"/>
      <c r="LRD222" s="619"/>
      <c r="LRE222" s="210"/>
      <c r="LRF222" s="1483"/>
      <c r="LRG222" s="1482"/>
      <c r="LRH222" s="1152"/>
      <c r="LRI222" s="1153"/>
      <c r="LRJ222" s="1271"/>
      <c r="LRK222" s="1271"/>
      <c r="LRL222" s="1271"/>
      <c r="LRM222" s="619"/>
      <c r="LRN222" s="210"/>
      <c r="LRO222" s="1483"/>
      <c r="LRP222" s="1482"/>
      <c r="LRQ222" s="1152"/>
      <c r="LRR222" s="1153"/>
      <c r="LRS222" s="1271"/>
      <c r="LRT222" s="1271"/>
      <c r="LRU222" s="1271"/>
      <c r="LRV222" s="619"/>
      <c r="LRW222" s="210"/>
      <c r="LRX222" s="1483"/>
      <c r="LRY222" s="1482"/>
      <c r="LRZ222" s="1152"/>
      <c r="LSA222" s="1153"/>
      <c r="LSB222" s="1271"/>
      <c r="LSC222" s="1271"/>
      <c r="LSD222" s="1271"/>
      <c r="LSE222" s="619"/>
      <c r="LSF222" s="210"/>
      <c r="LSG222" s="1483"/>
      <c r="LSH222" s="1482"/>
      <c r="LSI222" s="1152"/>
      <c r="LSJ222" s="1153"/>
      <c r="LSK222" s="1271"/>
      <c r="LSL222" s="1271"/>
      <c r="LSM222" s="1271"/>
      <c r="LSN222" s="619"/>
      <c r="LSO222" s="210"/>
      <c r="LSP222" s="1483"/>
      <c r="LSQ222" s="1482"/>
      <c r="LSR222" s="1152"/>
      <c r="LSS222" s="1153"/>
      <c r="LST222" s="1271"/>
      <c r="LSU222" s="1271"/>
      <c r="LSV222" s="1271"/>
      <c r="LSW222" s="619"/>
      <c r="LSX222" s="210"/>
      <c r="LSY222" s="1483"/>
      <c r="LSZ222" s="1482"/>
      <c r="LTA222" s="1152"/>
      <c r="LTB222" s="1153"/>
      <c r="LTC222" s="1271"/>
      <c r="LTD222" s="1271"/>
      <c r="LTE222" s="1271"/>
      <c r="LTF222" s="619"/>
      <c r="LTG222" s="210"/>
      <c r="LTH222" s="1483"/>
      <c r="LTI222" s="1482"/>
      <c r="LTJ222" s="1152"/>
      <c r="LTK222" s="1153"/>
      <c r="LTL222" s="1271"/>
      <c r="LTM222" s="1271"/>
      <c r="LTN222" s="1271"/>
      <c r="LTO222" s="619"/>
      <c r="LTP222" s="210"/>
      <c r="LTQ222" s="1483"/>
      <c r="LTR222" s="1482"/>
      <c r="LTS222" s="1152"/>
      <c r="LTT222" s="1153"/>
      <c r="LTU222" s="1271"/>
      <c r="LTV222" s="1271"/>
      <c r="LTW222" s="1271"/>
      <c r="LTX222" s="619"/>
      <c r="LTY222" s="210"/>
      <c r="LTZ222" s="1483"/>
      <c r="LUA222" s="1482"/>
      <c r="LUB222" s="1152"/>
      <c r="LUC222" s="1153"/>
      <c r="LUD222" s="1271"/>
      <c r="LUE222" s="1271"/>
      <c r="LUF222" s="1271"/>
      <c r="LUG222" s="619"/>
      <c r="LUH222" s="210"/>
      <c r="LUI222" s="1483"/>
      <c r="LUJ222" s="1482"/>
      <c r="LUK222" s="1152"/>
      <c r="LUL222" s="1153"/>
      <c r="LUM222" s="1271"/>
      <c r="LUN222" s="1271"/>
      <c r="LUO222" s="1271"/>
      <c r="LUP222" s="619"/>
      <c r="LUQ222" s="210"/>
      <c r="LUR222" s="1483"/>
      <c r="LUS222" s="1482"/>
      <c r="LUT222" s="1152"/>
      <c r="LUU222" s="1153"/>
      <c r="LUV222" s="1271"/>
      <c r="LUW222" s="1271"/>
      <c r="LUX222" s="1271"/>
      <c r="LUY222" s="619"/>
      <c r="LUZ222" s="210"/>
      <c r="LVA222" s="1483"/>
      <c r="LVB222" s="1482"/>
      <c r="LVC222" s="1152"/>
      <c r="LVD222" s="1153"/>
      <c r="LVE222" s="1271"/>
      <c r="LVF222" s="1271"/>
      <c r="LVG222" s="1271"/>
      <c r="LVH222" s="619"/>
      <c r="LVI222" s="210"/>
      <c r="LVJ222" s="1483"/>
      <c r="LVK222" s="1482"/>
      <c r="LVL222" s="1152"/>
      <c r="LVM222" s="1153"/>
      <c r="LVN222" s="1271"/>
      <c r="LVO222" s="1271"/>
      <c r="LVP222" s="1271"/>
      <c r="LVQ222" s="619"/>
      <c r="LVR222" s="210"/>
      <c r="LVS222" s="1483"/>
      <c r="LVT222" s="1482"/>
      <c r="LVU222" s="1152"/>
      <c r="LVV222" s="1153"/>
      <c r="LVW222" s="1271"/>
      <c r="LVX222" s="1271"/>
      <c r="LVY222" s="1271"/>
      <c r="LVZ222" s="619"/>
      <c r="LWA222" s="210"/>
      <c r="LWB222" s="1483"/>
      <c r="LWC222" s="1482"/>
      <c r="LWD222" s="1152"/>
      <c r="LWE222" s="1153"/>
      <c r="LWF222" s="1271"/>
      <c r="LWG222" s="1271"/>
      <c r="LWH222" s="1271"/>
      <c r="LWI222" s="619"/>
      <c r="LWJ222" s="210"/>
      <c r="LWK222" s="1483"/>
      <c r="LWL222" s="1482"/>
      <c r="LWM222" s="1152"/>
      <c r="LWN222" s="1153"/>
      <c r="LWO222" s="1271"/>
      <c r="LWP222" s="1271"/>
      <c r="LWQ222" s="1271"/>
      <c r="LWR222" s="619"/>
      <c r="LWS222" s="210"/>
      <c r="LWT222" s="1483"/>
      <c r="LWU222" s="1482"/>
      <c r="LWV222" s="1152"/>
      <c r="LWW222" s="1153"/>
      <c r="LWX222" s="1271"/>
      <c r="LWY222" s="1271"/>
      <c r="LWZ222" s="1271"/>
      <c r="LXA222" s="619"/>
      <c r="LXB222" s="210"/>
      <c r="LXC222" s="1483"/>
      <c r="LXD222" s="1482"/>
      <c r="LXE222" s="1152"/>
      <c r="LXF222" s="1153"/>
      <c r="LXG222" s="1271"/>
      <c r="LXH222" s="1271"/>
      <c r="LXI222" s="1271"/>
      <c r="LXJ222" s="619"/>
      <c r="LXK222" s="210"/>
      <c r="LXL222" s="1483"/>
      <c r="LXM222" s="1482"/>
      <c r="LXN222" s="1152"/>
      <c r="LXO222" s="1153"/>
      <c r="LXP222" s="1271"/>
      <c r="LXQ222" s="1271"/>
      <c r="LXR222" s="1271"/>
      <c r="LXS222" s="619"/>
      <c r="LXT222" s="210"/>
      <c r="LXU222" s="1483"/>
      <c r="LXV222" s="1482"/>
      <c r="LXW222" s="1152"/>
      <c r="LXX222" s="1153"/>
      <c r="LXY222" s="1271"/>
      <c r="LXZ222" s="1271"/>
      <c r="LYA222" s="1271"/>
      <c r="LYB222" s="619"/>
      <c r="LYC222" s="210"/>
      <c r="LYD222" s="1483"/>
      <c r="LYE222" s="1482"/>
      <c r="LYF222" s="1152"/>
      <c r="LYG222" s="1153"/>
      <c r="LYH222" s="1271"/>
      <c r="LYI222" s="1271"/>
      <c r="LYJ222" s="1271"/>
      <c r="LYK222" s="619"/>
      <c r="LYL222" s="210"/>
      <c r="LYM222" s="1483"/>
      <c r="LYN222" s="1482"/>
      <c r="LYO222" s="1152"/>
      <c r="LYP222" s="1153"/>
      <c r="LYQ222" s="1271"/>
      <c r="LYR222" s="1271"/>
      <c r="LYS222" s="1271"/>
      <c r="LYT222" s="619"/>
      <c r="LYU222" s="210"/>
      <c r="LYV222" s="1483"/>
      <c r="LYW222" s="1482"/>
      <c r="LYX222" s="1152"/>
      <c r="LYY222" s="1153"/>
      <c r="LYZ222" s="1271"/>
      <c r="LZA222" s="1271"/>
      <c r="LZB222" s="1271"/>
      <c r="LZC222" s="619"/>
      <c r="LZD222" s="210"/>
      <c r="LZE222" s="1483"/>
      <c r="LZF222" s="1482"/>
      <c r="LZG222" s="1152"/>
      <c r="LZH222" s="1153"/>
      <c r="LZI222" s="1271"/>
      <c r="LZJ222" s="1271"/>
      <c r="LZK222" s="1271"/>
      <c r="LZL222" s="619"/>
      <c r="LZM222" s="210"/>
      <c r="LZN222" s="1483"/>
      <c r="LZO222" s="1482"/>
      <c r="LZP222" s="1152"/>
      <c r="LZQ222" s="1153"/>
      <c r="LZR222" s="1271"/>
      <c r="LZS222" s="1271"/>
      <c r="LZT222" s="1271"/>
      <c r="LZU222" s="619"/>
      <c r="LZV222" s="210"/>
      <c r="LZW222" s="1483"/>
      <c r="LZX222" s="1482"/>
      <c r="LZY222" s="1152"/>
      <c r="LZZ222" s="1153"/>
      <c r="MAA222" s="1271"/>
      <c r="MAB222" s="1271"/>
      <c r="MAC222" s="1271"/>
      <c r="MAD222" s="619"/>
      <c r="MAE222" s="210"/>
      <c r="MAF222" s="1483"/>
      <c r="MAG222" s="1482"/>
      <c r="MAH222" s="1152"/>
      <c r="MAI222" s="1153"/>
      <c r="MAJ222" s="1271"/>
      <c r="MAK222" s="1271"/>
      <c r="MAL222" s="1271"/>
      <c r="MAM222" s="619"/>
      <c r="MAN222" s="210"/>
      <c r="MAO222" s="1483"/>
      <c r="MAP222" s="1482"/>
      <c r="MAQ222" s="1152"/>
      <c r="MAR222" s="1153"/>
      <c r="MAS222" s="1271"/>
      <c r="MAT222" s="1271"/>
      <c r="MAU222" s="1271"/>
      <c r="MAV222" s="619"/>
      <c r="MAW222" s="210"/>
      <c r="MAX222" s="1483"/>
      <c r="MAY222" s="1482"/>
      <c r="MAZ222" s="1152"/>
      <c r="MBA222" s="1153"/>
      <c r="MBB222" s="1271"/>
      <c r="MBC222" s="1271"/>
      <c r="MBD222" s="1271"/>
      <c r="MBE222" s="619"/>
      <c r="MBF222" s="210"/>
      <c r="MBG222" s="1483"/>
      <c r="MBH222" s="1482"/>
      <c r="MBI222" s="1152"/>
      <c r="MBJ222" s="1153"/>
      <c r="MBK222" s="1271"/>
      <c r="MBL222" s="1271"/>
      <c r="MBM222" s="1271"/>
      <c r="MBN222" s="619"/>
      <c r="MBO222" s="210"/>
      <c r="MBP222" s="1483"/>
      <c r="MBQ222" s="1482"/>
      <c r="MBR222" s="1152"/>
      <c r="MBS222" s="1153"/>
      <c r="MBT222" s="1271"/>
      <c r="MBU222" s="1271"/>
      <c r="MBV222" s="1271"/>
      <c r="MBW222" s="619"/>
      <c r="MBX222" s="210"/>
      <c r="MBY222" s="1483"/>
      <c r="MBZ222" s="1482"/>
      <c r="MCA222" s="1152"/>
      <c r="MCB222" s="1153"/>
      <c r="MCC222" s="1271"/>
      <c r="MCD222" s="1271"/>
      <c r="MCE222" s="1271"/>
      <c r="MCF222" s="619"/>
      <c r="MCG222" s="210"/>
      <c r="MCH222" s="1483"/>
      <c r="MCI222" s="1482"/>
      <c r="MCJ222" s="1152"/>
      <c r="MCK222" s="1153"/>
      <c r="MCL222" s="1271"/>
      <c r="MCM222" s="1271"/>
      <c r="MCN222" s="1271"/>
      <c r="MCO222" s="619"/>
      <c r="MCP222" s="210"/>
      <c r="MCQ222" s="1483"/>
      <c r="MCR222" s="1482"/>
      <c r="MCS222" s="1152"/>
      <c r="MCT222" s="1153"/>
      <c r="MCU222" s="1271"/>
      <c r="MCV222" s="1271"/>
      <c r="MCW222" s="1271"/>
      <c r="MCX222" s="619"/>
      <c r="MCY222" s="210"/>
      <c r="MCZ222" s="1483"/>
      <c r="MDA222" s="1482"/>
      <c r="MDB222" s="1152"/>
      <c r="MDC222" s="1153"/>
      <c r="MDD222" s="1271"/>
      <c r="MDE222" s="1271"/>
      <c r="MDF222" s="1271"/>
      <c r="MDG222" s="619"/>
      <c r="MDH222" s="210"/>
      <c r="MDI222" s="1483"/>
      <c r="MDJ222" s="1482"/>
      <c r="MDK222" s="1152"/>
      <c r="MDL222" s="1153"/>
      <c r="MDM222" s="1271"/>
      <c r="MDN222" s="1271"/>
      <c r="MDO222" s="1271"/>
      <c r="MDP222" s="619"/>
      <c r="MDQ222" s="210"/>
      <c r="MDR222" s="1483"/>
      <c r="MDS222" s="1482"/>
      <c r="MDT222" s="1152"/>
      <c r="MDU222" s="1153"/>
      <c r="MDV222" s="1271"/>
      <c r="MDW222" s="1271"/>
      <c r="MDX222" s="1271"/>
      <c r="MDY222" s="619"/>
      <c r="MDZ222" s="210"/>
      <c r="MEA222" s="1483"/>
      <c r="MEB222" s="1482"/>
      <c r="MEC222" s="1152"/>
      <c r="MED222" s="1153"/>
      <c r="MEE222" s="1271"/>
      <c r="MEF222" s="1271"/>
      <c r="MEG222" s="1271"/>
      <c r="MEH222" s="619"/>
      <c r="MEI222" s="210"/>
      <c r="MEJ222" s="1483"/>
      <c r="MEK222" s="1482"/>
      <c r="MEL222" s="1152"/>
      <c r="MEM222" s="1153"/>
      <c r="MEN222" s="1271"/>
      <c r="MEO222" s="1271"/>
      <c r="MEP222" s="1271"/>
      <c r="MEQ222" s="619"/>
      <c r="MER222" s="210"/>
      <c r="MES222" s="1483"/>
      <c r="MET222" s="1482"/>
      <c r="MEU222" s="1152"/>
      <c r="MEV222" s="1153"/>
      <c r="MEW222" s="1271"/>
      <c r="MEX222" s="1271"/>
      <c r="MEY222" s="1271"/>
      <c r="MEZ222" s="619"/>
      <c r="MFA222" s="210"/>
      <c r="MFB222" s="1483"/>
      <c r="MFC222" s="1482"/>
      <c r="MFD222" s="1152"/>
      <c r="MFE222" s="1153"/>
      <c r="MFF222" s="1271"/>
      <c r="MFG222" s="1271"/>
      <c r="MFH222" s="1271"/>
      <c r="MFI222" s="619"/>
      <c r="MFJ222" s="210"/>
      <c r="MFK222" s="1483"/>
      <c r="MFL222" s="1482"/>
      <c r="MFM222" s="1152"/>
      <c r="MFN222" s="1153"/>
      <c r="MFO222" s="1271"/>
      <c r="MFP222" s="1271"/>
      <c r="MFQ222" s="1271"/>
      <c r="MFR222" s="619"/>
      <c r="MFS222" s="210"/>
      <c r="MFT222" s="1483"/>
      <c r="MFU222" s="1482"/>
      <c r="MFV222" s="1152"/>
      <c r="MFW222" s="1153"/>
      <c r="MFX222" s="1271"/>
      <c r="MFY222" s="1271"/>
      <c r="MFZ222" s="1271"/>
      <c r="MGA222" s="619"/>
      <c r="MGB222" s="210"/>
      <c r="MGC222" s="1483"/>
      <c r="MGD222" s="1482"/>
      <c r="MGE222" s="1152"/>
      <c r="MGF222" s="1153"/>
      <c r="MGG222" s="1271"/>
      <c r="MGH222" s="1271"/>
      <c r="MGI222" s="1271"/>
      <c r="MGJ222" s="619"/>
      <c r="MGK222" s="210"/>
      <c r="MGL222" s="1483"/>
      <c r="MGM222" s="1482"/>
      <c r="MGN222" s="1152"/>
      <c r="MGO222" s="1153"/>
      <c r="MGP222" s="1271"/>
      <c r="MGQ222" s="1271"/>
      <c r="MGR222" s="1271"/>
      <c r="MGS222" s="619"/>
      <c r="MGT222" s="210"/>
      <c r="MGU222" s="1483"/>
      <c r="MGV222" s="1482"/>
      <c r="MGW222" s="1152"/>
      <c r="MGX222" s="1153"/>
      <c r="MGY222" s="1271"/>
      <c r="MGZ222" s="1271"/>
      <c r="MHA222" s="1271"/>
      <c r="MHB222" s="619"/>
      <c r="MHC222" s="210"/>
      <c r="MHD222" s="1483"/>
      <c r="MHE222" s="1482"/>
      <c r="MHF222" s="1152"/>
      <c r="MHG222" s="1153"/>
      <c r="MHH222" s="1271"/>
      <c r="MHI222" s="1271"/>
      <c r="MHJ222" s="1271"/>
      <c r="MHK222" s="619"/>
      <c r="MHL222" s="210"/>
      <c r="MHM222" s="1483"/>
      <c r="MHN222" s="1482"/>
      <c r="MHO222" s="1152"/>
      <c r="MHP222" s="1153"/>
      <c r="MHQ222" s="1271"/>
      <c r="MHR222" s="1271"/>
      <c r="MHS222" s="1271"/>
      <c r="MHT222" s="619"/>
      <c r="MHU222" s="210"/>
      <c r="MHV222" s="1483"/>
      <c r="MHW222" s="1482"/>
      <c r="MHX222" s="1152"/>
      <c r="MHY222" s="1153"/>
      <c r="MHZ222" s="1271"/>
      <c r="MIA222" s="1271"/>
      <c r="MIB222" s="1271"/>
      <c r="MIC222" s="619"/>
      <c r="MID222" s="210"/>
      <c r="MIE222" s="1483"/>
      <c r="MIF222" s="1482"/>
      <c r="MIG222" s="1152"/>
      <c r="MIH222" s="1153"/>
      <c r="MII222" s="1271"/>
      <c r="MIJ222" s="1271"/>
      <c r="MIK222" s="1271"/>
      <c r="MIL222" s="619"/>
      <c r="MIM222" s="210"/>
      <c r="MIN222" s="1483"/>
      <c r="MIO222" s="1482"/>
      <c r="MIP222" s="1152"/>
      <c r="MIQ222" s="1153"/>
      <c r="MIR222" s="1271"/>
      <c r="MIS222" s="1271"/>
      <c r="MIT222" s="1271"/>
      <c r="MIU222" s="619"/>
      <c r="MIV222" s="210"/>
      <c r="MIW222" s="1483"/>
      <c r="MIX222" s="1482"/>
      <c r="MIY222" s="1152"/>
      <c r="MIZ222" s="1153"/>
      <c r="MJA222" s="1271"/>
      <c r="MJB222" s="1271"/>
      <c r="MJC222" s="1271"/>
      <c r="MJD222" s="619"/>
      <c r="MJE222" s="210"/>
      <c r="MJF222" s="1483"/>
      <c r="MJG222" s="1482"/>
      <c r="MJH222" s="1152"/>
      <c r="MJI222" s="1153"/>
      <c r="MJJ222" s="1271"/>
      <c r="MJK222" s="1271"/>
      <c r="MJL222" s="1271"/>
      <c r="MJM222" s="619"/>
      <c r="MJN222" s="210"/>
      <c r="MJO222" s="1483"/>
      <c r="MJP222" s="1482"/>
      <c r="MJQ222" s="1152"/>
      <c r="MJR222" s="1153"/>
      <c r="MJS222" s="1271"/>
      <c r="MJT222" s="1271"/>
      <c r="MJU222" s="1271"/>
      <c r="MJV222" s="619"/>
      <c r="MJW222" s="210"/>
      <c r="MJX222" s="1483"/>
      <c r="MJY222" s="1482"/>
      <c r="MJZ222" s="1152"/>
      <c r="MKA222" s="1153"/>
      <c r="MKB222" s="1271"/>
      <c r="MKC222" s="1271"/>
      <c r="MKD222" s="1271"/>
      <c r="MKE222" s="619"/>
      <c r="MKF222" s="210"/>
      <c r="MKG222" s="1483"/>
      <c r="MKH222" s="1482"/>
      <c r="MKI222" s="1152"/>
      <c r="MKJ222" s="1153"/>
      <c r="MKK222" s="1271"/>
      <c r="MKL222" s="1271"/>
      <c r="MKM222" s="1271"/>
      <c r="MKN222" s="619"/>
      <c r="MKO222" s="210"/>
      <c r="MKP222" s="1483"/>
      <c r="MKQ222" s="1482"/>
      <c r="MKR222" s="1152"/>
      <c r="MKS222" s="1153"/>
      <c r="MKT222" s="1271"/>
      <c r="MKU222" s="1271"/>
      <c r="MKV222" s="1271"/>
      <c r="MKW222" s="619"/>
      <c r="MKX222" s="210"/>
      <c r="MKY222" s="1483"/>
      <c r="MKZ222" s="1482"/>
      <c r="MLA222" s="1152"/>
      <c r="MLB222" s="1153"/>
      <c r="MLC222" s="1271"/>
      <c r="MLD222" s="1271"/>
      <c r="MLE222" s="1271"/>
      <c r="MLF222" s="619"/>
      <c r="MLG222" s="210"/>
      <c r="MLH222" s="1483"/>
      <c r="MLI222" s="1482"/>
      <c r="MLJ222" s="1152"/>
      <c r="MLK222" s="1153"/>
      <c r="MLL222" s="1271"/>
      <c r="MLM222" s="1271"/>
      <c r="MLN222" s="1271"/>
      <c r="MLO222" s="619"/>
      <c r="MLP222" s="210"/>
      <c r="MLQ222" s="1483"/>
      <c r="MLR222" s="1482"/>
      <c r="MLS222" s="1152"/>
      <c r="MLT222" s="1153"/>
      <c r="MLU222" s="1271"/>
      <c r="MLV222" s="1271"/>
      <c r="MLW222" s="1271"/>
      <c r="MLX222" s="619"/>
      <c r="MLY222" s="210"/>
      <c r="MLZ222" s="1483"/>
      <c r="MMA222" s="1482"/>
      <c r="MMB222" s="1152"/>
      <c r="MMC222" s="1153"/>
      <c r="MMD222" s="1271"/>
      <c r="MME222" s="1271"/>
      <c r="MMF222" s="1271"/>
      <c r="MMG222" s="619"/>
      <c r="MMH222" s="210"/>
      <c r="MMI222" s="1483"/>
      <c r="MMJ222" s="1482"/>
      <c r="MMK222" s="1152"/>
      <c r="MML222" s="1153"/>
      <c r="MMM222" s="1271"/>
      <c r="MMN222" s="1271"/>
      <c r="MMO222" s="1271"/>
      <c r="MMP222" s="619"/>
      <c r="MMQ222" s="210"/>
      <c r="MMR222" s="1483"/>
      <c r="MMS222" s="1482"/>
      <c r="MMT222" s="1152"/>
      <c r="MMU222" s="1153"/>
      <c r="MMV222" s="1271"/>
      <c r="MMW222" s="1271"/>
      <c r="MMX222" s="1271"/>
      <c r="MMY222" s="619"/>
      <c r="MMZ222" s="210"/>
      <c r="MNA222" s="1483"/>
      <c r="MNB222" s="1482"/>
      <c r="MNC222" s="1152"/>
      <c r="MND222" s="1153"/>
      <c r="MNE222" s="1271"/>
      <c r="MNF222" s="1271"/>
      <c r="MNG222" s="1271"/>
      <c r="MNH222" s="619"/>
      <c r="MNI222" s="210"/>
      <c r="MNJ222" s="1483"/>
      <c r="MNK222" s="1482"/>
      <c r="MNL222" s="1152"/>
      <c r="MNM222" s="1153"/>
      <c r="MNN222" s="1271"/>
      <c r="MNO222" s="1271"/>
      <c r="MNP222" s="1271"/>
      <c r="MNQ222" s="619"/>
      <c r="MNR222" s="210"/>
      <c r="MNS222" s="1483"/>
      <c r="MNT222" s="1482"/>
      <c r="MNU222" s="1152"/>
      <c r="MNV222" s="1153"/>
      <c r="MNW222" s="1271"/>
      <c r="MNX222" s="1271"/>
      <c r="MNY222" s="1271"/>
      <c r="MNZ222" s="619"/>
      <c r="MOA222" s="210"/>
      <c r="MOB222" s="1483"/>
      <c r="MOC222" s="1482"/>
      <c r="MOD222" s="1152"/>
      <c r="MOE222" s="1153"/>
      <c r="MOF222" s="1271"/>
      <c r="MOG222" s="1271"/>
      <c r="MOH222" s="1271"/>
      <c r="MOI222" s="619"/>
      <c r="MOJ222" s="210"/>
      <c r="MOK222" s="1483"/>
      <c r="MOL222" s="1482"/>
      <c r="MOM222" s="1152"/>
      <c r="MON222" s="1153"/>
      <c r="MOO222" s="1271"/>
      <c r="MOP222" s="1271"/>
      <c r="MOQ222" s="1271"/>
      <c r="MOR222" s="619"/>
      <c r="MOS222" s="210"/>
      <c r="MOT222" s="1483"/>
      <c r="MOU222" s="1482"/>
      <c r="MOV222" s="1152"/>
      <c r="MOW222" s="1153"/>
      <c r="MOX222" s="1271"/>
      <c r="MOY222" s="1271"/>
      <c r="MOZ222" s="1271"/>
      <c r="MPA222" s="619"/>
      <c r="MPB222" s="210"/>
      <c r="MPC222" s="1483"/>
      <c r="MPD222" s="1482"/>
      <c r="MPE222" s="1152"/>
      <c r="MPF222" s="1153"/>
      <c r="MPG222" s="1271"/>
      <c r="MPH222" s="1271"/>
      <c r="MPI222" s="1271"/>
      <c r="MPJ222" s="619"/>
      <c r="MPK222" s="210"/>
      <c r="MPL222" s="1483"/>
      <c r="MPM222" s="1482"/>
      <c r="MPN222" s="1152"/>
      <c r="MPO222" s="1153"/>
      <c r="MPP222" s="1271"/>
      <c r="MPQ222" s="1271"/>
      <c r="MPR222" s="1271"/>
      <c r="MPS222" s="619"/>
      <c r="MPT222" s="210"/>
      <c r="MPU222" s="1483"/>
      <c r="MPV222" s="1482"/>
      <c r="MPW222" s="1152"/>
      <c r="MPX222" s="1153"/>
      <c r="MPY222" s="1271"/>
      <c r="MPZ222" s="1271"/>
      <c r="MQA222" s="1271"/>
      <c r="MQB222" s="619"/>
      <c r="MQC222" s="210"/>
      <c r="MQD222" s="1483"/>
      <c r="MQE222" s="1482"/>
      <c r="MQF222" s="1152"/>
      <c r="MQG222" s="1153"/>
      <c r="MQH222" s="1271"/>
      <c r="MQI222" s="1271"/>
      <c r="MQJ222" s="1271"/>
      <c r="MQK222" s="619"/>
      <c r="MQL222" s="210"/>
      <c r="MQM222" s="1483"/>
      <c r="MQN222" s="1482"/>
      <c r="MQO222" s="1152"/>
      <c r="MQP222" s="1153"/>
      <c r="MQQ222" s="1271"/>
      <c r="MQR222" s="1271"/>
      <c r="MQS222" s="1271"/>
      <c r="MQT222" s="619"/>
      <c r="MQU222" s="210"/>
      <c r="MQV222" s="1483"/>
      <c r="MQW222" s="1482"/>
      <c r="MQX222" s="1152"/>
      <c r="MQY222" s="1153"/>
      <c r="MQZ222" s="1271"/>
      <c r="MRA222" s="1271"/>
      <c r="MRB222" s="1271"/>
      <c r="MRC222" s="619"/>
      <c r="MRD222" s="210"/>
      <c r="MRE222" s="1483"/>
      <c r="MRF222" s="1482"/>
      <c r="MRG222" s="1152"/>
      <c r="MRH222" s="1153"/>
      <c r="MRI222" s="1271"/>
      <c r="MRJ222" s="1271"/>
      <c r="MRK222" s="1271"/>
      <c r="MRL222" s="619"/>
      <c r="MRM222" s="210"/>
      <c r="MRN222" s="1483"/>
      <c r="MRO222" s="1482"/>
      <c r="MRP222" s="1152"/>
      <c r="MRQ222" s="1153"/>
      <c r="MRR222" s="1271"/>
      <c r="MRS222" s="1271"/>
      <c r="MRT222" s="1271"/>
      <c r="MRU222" s="619"/>
      <c r="MRV222" s="210"/>
      <c r="MRW222" s="1483"/>
      <c r="MRX222" s="1482"/>
      <c r="MRY222" s="1152"/>
      <c r="MRZ222" s="1153"/>
      <c r="MSA222" s="1271"/>
      <c r="MSB222" s="1271"/>
      <c r="MSC222" s="1271"/>
      <c r="MSD222" s="619"/>
      <c r="MSE222" s="210"/>
      <c r="MSF222" s="1483"/>
      <c r="MSG222" s="1482"/>
      <c r="MSH222" s="1152"/>
      <c r="MSI222" s="1153"/>
      <c r="MSJ222" s="1271"/>
      <c r="MSK222" s="1271"/>
      <c r="MSL222" s="1271"/>
      <c r="MSM222" s="619"/>
      <c r="MSN222" s="210"/>
      <c r="MSO222" s="1483"/>
      <c r="MSP222" s="1482"/>
      <c r="MSQ222" s="1152"/>
      <c r="MSR222" s="1153"/>
      <c r="MSS222" s="1271"/>
      <c r="MST222" s="1271"/>
      <c r="MSU222" s="1271"/>
      <c r="MSV222" s="619"/>
      <c r="MSW222" s="210"/>
      <c r="MSX222" s="1483"/>
      <c r="MSY222" s="1482"/>
      <c r="MSZ222" s="1152"/>
      <c r="MTA222" s="1153"/>
      <c r="MTB222" s="1271"/>
      <c r="MTC222" s="1271"/>
      <c r="MTD222" s="1271"/>
      <c r="MTE222" s="619"/>
      <c r="MTF222" s="210"/>
      <c r="MTG222" s="1483"/>
      <c r="MTH222" s="1482"/>
      <c r="MTI222" s="1152"/>
      <c r="MTJ222" s="1153"/>
      <c r="MTK222" s="1271"/>
      <c r="MTL222" s="1271"/>
      <c r="MTM222" s="1271"/>
      <c r="MTN222" s="619"/>
      <c r="MTO222" s="210"/>
      <c r="MTP222" s="1483"/>
      <c r="MTQ222" s="1482"/>
      <c r="MTR222" s="1152"/>
      <c r="MTS222" s="1153"/>
      <c r="MTT222" s="1271"/>
      <c r="MTU222" s="1271"/>
      <c r="MTV222" s="1271"/>
      <c r="MTW222" s="619"/>
      <c r="MTX222" s="210"/>
      <c r="MTY222" s="1483"/>
      <c r="MTZ222" s="1482"/>
      <c r="MUA222" s="1152"/>
      <c r="MUB222" s="1153"/>
      <c r="MUC222" s="1271"/>
      <c r="MUD222" s="1271"/>
      <c r="MUE222" s="1271"/>
      <c r="MUF222" s="619"/>
      <c r="MUG222" s="210"/>
      <c r="MUH222" s="1483"/>
      <c r="MUI222" s="1482"/>
      <c r="MUJ222" s="1152"/>
      <c r="MUK222" s="1153"/>
      <c r="MUL222" s="1271"/>
      <c r="MUM222" s="1271"/>
      <c r="MUN222" s="1271"/>
      <c r="MUO222" s="619"/>
      <c r="MUP222" s="210"/>
      <c r="MUQ222" s="1483"/>
      <c r="MUR222" s="1482"/>
      <c r="MUS222" s="1152"/>
      <c r="MUT222" s="1153"/>
      <c r="MUU222" s="1271"/>
      <c r="MUV222" s="1271"/>
      <c r="MUW222" s="1271"/>
      <c r="MUX222" s="619"/>
      <c r="MUY222" s="210"/>
      <c r="MUZ222" s="1483"/>
      <c r="MVA222" s="1482"/>
      <c r="MVB222" s="1152"/>
      <c r="MVC222" s="1153"/>
      <c r="MVD222" s="1271"/>
      <c r="MVE222" s="1271"/>
      <c r="MVF222" s="1271"/>
      <c r="MVG222" s="619"/>
      <c r="MVH222" s="210"/>
      <c r="MVI222" s="1483"/>
      <c r="MVJ222" s="1482"/>
      <c r="MVK222" s="1152"/>
      <c r="MVL222" s="1153"/>
      <c r="MVM222" s="1271"/>
      <c r="MVN222" s="1271"/>
      <c r="MVO222" s="1271"/>
      <c r="MVP222" s="619"/>
      <c r="MVQ222" s="210"/>
      <c r="MVR222" s="1483"/>
      <c r="MVS222" s="1482"/>
      <c r="MVT222" s="1152"/>
      <c r="MVU222" s="1153"/>
      <c r="MVV222" s="1271"/>
      <c r="MVW222" s="1271"/>
      <c r="MVX222" s="1271"/>
      <c r="MVY222" s="619"/>
      <c r="MVZ222" s="210"/>
      <c r="MWA222" s="1483"/>
      <c r="MWB222" s="1482"/>
      <c r="MWC222" s="1152"/>
      <c r="MWD222" s="1153"/>
      <c r="MWE222" s="1271"/>
      <c r="MWF222" s="1271"/>
      <c r="MWG222" s="1271"/>
      <c r="MWH222" s="619"/>
      <c r="MWI222" s="210"/>
      <c r="MWJ222" s="1483"/>
      <c r="MWK222" s="1482"/>
      <c r="MWL222" s="1152"/>
      <c r="MWM222" s="1153"/>
      <c r="MWN222" s="1271"/>
      <c r="MWO222" s="1271"/>
      <c r="MWP222" s="1271"/>
      <c r="MWQ222" s="619"/>
      <c r="MWR222" s="210"/>
      <c r="MWS222" s="1483"/>
      <c r="MWT222" s="1482"/>
      <c r="MWU222" s="1152"/>
      <c r="MWV222" s="1153"/>
      <c r="MWW222" s="1271"/>
      <c r="MWX222" s="1271"/>
      <c r="MWY222" s="1271"/>
      <c r="MWZ222" s="619"/>
      <c r="MXA222" s="210"/>
      <c r="MXB222" s="1483"/>
      <c r="MXC222" s="1482"/>
      <c r="MXD222" s="1152"/>
      <c r="MXE222" s="1153"/>
      <c r="MXF222" s="1271"/>
      <c r="MXG222" s="1271"/>
      <c r="MXH222" s="1271"/>
      <c r="MXI222" s="619"/>
      <c r="MXJ222" s="210"/>
      <c r="MXK222" s="1483"/>
      <c r="MXL222" s="1482"/>
      <c r="MXM222" s="1152"/>
      <c r="MXN222" s="1153"/>
      <c r="MXO222" s="1271"/>
      <c r="MXP222" s="1271"/>
      <c r="MXQ222" s="1271"/>
      <c r="MXR222" s="619"/>
      <c r="MXS222" s="210"/>
      <c r="MXT222" s="1483"/>
      <c r="MXU222" s="1482"/>
      <c r="MXV222" s="1152"/>
      <c r="MXW222" s="1153"/>
      <c r="MXX222" s="1271"/>
      <c r="MXY222" s="1271"/>
      <c r="MXZ222" s="1271"/>
      <c r="MYA222" s="619"/>
      <c r="MYB222" s="210"/>
      <c r="MYC222" s="1483"/>
      <c r="MYD222" s="1482"/>
      <c r="MYE222" s="1152"/>
      <c r="MYF222" s="1153"/>
      <c r="MYG222" s="1271"/>
      <c r="MYH222" s="1271"/>
      <c r="MYI222" s="1271"/>
      <c r="MYJ222" s="619"/>
      <c r="MYK222" s="210"/>
      <c r="MYL222" s="1483"/>
      <c r="MYM222" s="1482"/>
      <c r="MYN222" s="1152"/>
      <c r="MYO222" s="1153"/>
      <c r="MYP222" s="1271"/>
      <c r="MYQ222" s="1271"/>
      <c r="MYR222" s="1271"/>
      <c r="MYS222" s="619"/>
      <c r="MYT222" s="210"/>
      <c r="MYU222" s="1483"/>
      <c r="MYV222" s="1482"/>
      <c r="MYW222" s="1152"/>
      <c r="MYX222" s="1153"/>
      <c r="MYY222" s="1271"/>
      <c r="MYZ222" s="1271"/>
      <c r="MZA222" s="1271"/>
      <c r="MZB222" s="619"/>
      <c r="MZC222" s="210"/>
      <c r="MZD222" s="1483"/>
      <c r="MZE222" s="1482"/>
      <c r="MZF222" s="1152"/>
      <c r="MZG222" s="1153"/>
      <c r="MZH222" s="1271"/>
      <c r="MZI222" s="1271"/>
      <c r="MZJ222" s="1271"/>
      <c r="MZK222" s="619"/>
      <c r="MZL222" s="210"/>
      <c r="MZM222" s="1483"/>
      <c r="MZN222" s="1482"/>
      <c r="MZO222" s="1152"/>
      <c r="MZP222" s="1153"/>
      <c r="MZQ222" s="1271"/>
      <c r="MZR222" s="1271"/>
      <c r="MZS222" s="1271"/>
      <c r="MZT222" s="619"/>
      <c r="MZU222" s="210"/>
      <c r="MZV222" s="1483"/>
      <c r="MZW222" s="1482"/>
      <c r="MZX222" s="1152"/>
      <c r="MZY222" s="1153"/>
      <c r="MZZ222" s="1271"/>
      <c r="NAA222" s="1271"/>
      <c r="NAB222" s="1271"/>
      <c r="NAC222" s="619"/>
      <c r="NAD222" s="210"/>
      <c r="NAE222" s="1483"/>
      <c r="NAF222" s="1482"/>
      <c r="NAG222" s="1152"/>
      <c r="NAH222" s="1153"/>
      <c r="NAI222" s="1271"/>
      <c r="NAJ222" s="1271"/>
      <c r="NAK222" s="1271"/>
      <c r="NAL222" s="619"/>
      <c r="NAM222" s="210"/>
      <c r="NAN222" s="1483"/>
      <c r="NAO222" s="1482"/>
      <c r="NAP222" s="1152"/>
      <c r="NAQ222" s="1153"/>
      <c r="NAR222" s="1271"/>
      <c r="NAS222" s="1271"/>
      <c r="NAT222" s="1271"/>
      <c r="NAU222" s="619"/>
      <c r="NAV222" s="210"/>
      <c r="NAW222" s="1483"/>
      <c r="NAX222" s="1482"/>
      <c r="NAY222" s="1152"/>
      <c r="NAZ222" s="1153"/>
      <c r="NBA222" s="1271"/>
      <c r="NBB222" s="1271"/>
      <c r="NBC222" s="1271"/>
      <c r="NBD222" s="619"/>
      <c r="NBE222" s="210"/>
      <c r="NBF222" s="1483"/>
      <c r="NBG222" s="1482"/>
      <c r="NBH222" s="1152"/>
      <c r="NBI222" s="1153"/>
      <c r="NBJ222" s="1271"/>
      <c r="NBK222" s="1271"/>
      <c r="NBL222" s="1271"/>
      <c r="NBM222" s="619"/>
      <c r="NBN222" s="210"/>
      <c r="NBO222" s="1483"/>
      <c r="NBP222" s="1482"/>
      <c r="NBQ222" s="1152"/>
      <c r="NBR222" s="1153"/>
      <c r="NBS222" s="1271"/>
      <c r="NBT222" s="1271"/>
      <c r="NBU222" s="1271"/>
      <c r="NBV222" s="619"/>
      <c r="NBW222" s="210"/>
      <c r="NBX222" s="1483"/>
      <c r="NBY222" s="1482"/>
      <c r="NBZ222" s="1152"/>
      <c r="NCA222" s="1153"/>
      <c r="NCB222" s="1271"/>
      <c r="NCC222" s="1271"/>
      <c r="NCD222" s="1271"/>
      <c r="NCE222" s="619"/>
      <c r="NCF222" s="210"/>
      <c r="NCG222" s="1483"/>
      <c r="NCH222" s="1482"/>
      <c r="NCI222" s="1152"/>
      <c r="NCJ222" s="1153"/>
      <c r="NCK222" s="1271"/>
      <c r="NCL222" s="1271"/>
      <c r="NCM222" s="1271"/>
      <c r="NCN222" s="619"/>
      <c r="NCO222" s="210"/>
      <c r="NCP222" s="1483"/>
      <c r="NCQ222" s="1482"/>
      <c r="NCR222" s="1152"/>
      <c r="NCS222" s="1153"/>
      <c r="NCT222" s="1271"/>
      <c r="NCU222" s="1271"/>
      <c r="NCV222" s="1271"/>
      <c r="NCW222" s="619"/>
      <c r="NCX222" s="210"/>
      <c r="NCY222" s="1483"/>
      <c r="NCZ222" s="1482"/>
      <c r="NDA222" s="1152"/>
      <c r="NDB222" s="1153"/>
      <c r="NDC222" s="1271"/>
      <c r="NDD222" s="1271"/>
      <c r="NDE222" s="1271"/>
      <c r="NDF222" s="619"/>
      <c r="NDG222" s="210"/>
      <c r="NDH222" s="1483"/>
      <c r="NDI222" s="1482"/>
      <c r="NDJ222" s="1152"/>
      <c r="NDK222" s="1153"/>
      <c r="NDL222" s="1271"/>
      <c r="NDM222" s="1271"/>
      <c r="NDN222" s="1271"/>
      <c r="NDO222" s="619"/>
      <c r="NDP222" s="210"/>
      <c r="NDQ222" s="1483"/>
      <c r="NDR222" s="1482"/>
      <c r="NDS222" s="1152"/>
      <c r="NDT222" s="1153"/>
      <c r="NDU222" s="1271"/>
      <c r="NDV222" s="1271"/>
      <c r="NDW222" s="1271"/>
      <c r="NDX222" s="619"/>
      <c r="NDY222" s="210"/>
      <c r="NDZ222" s="1483"/>
      <c r="NEA222" s="1482"/>
      <c r="NEB222" s="1152"/>
      <c r="NEC222" s="1153"/>
      <c r="NED222" s="1271"/>
      <c r="NEE222" s="1271"/>
      <c r="NEF222" s="1271"/>
      <c r="NEG222" s="619"/>
      <c r="NEH222" s="210"/>
      <c r="NEI222" s="1483"/>
      <c r="NEJ222" s="1482"/>
      <c r="NEK222" s="1152"/>
      <c r="NEL222" s="1153"/>
      <c r="NEM222" s="1271"/>
      <c r="NEN222" s="1271"/>
      <c r="NEO222" s="1271"/>
      <c r="NEP222" s="619"/>
      <c r="NEQ222" s="210"/>
      <c r="NER222" s="1483"/>
      <c r="NES222" s="1482"/>
      <c r="NET222" s="1152"/>
      <c r="NEU222" s="1153"/>
      <c r="NEV222" s="1271"/>
      <c r="NEW222" s="1271"/>
      <c r="NEX222" s="1271"/>
      <c r="NEY222" s="619"/>
      <c r="NEZ222" s="210"/>
      <c r="NFA222" s="1483"/>
      <c r="NFB222" s="1482"/>
      <c r="NFC222" s="1152"/>
      <c r="NFD222" s="1153"/>
      <c r="NFE222" s="1271"/>
      <c r="NFF222" s="1271"/>
      <c r="NFG222" s="1271"/>
      <c r="NFH222" s="619"/>
      <c r="NFI222" s="210"/>
      <c r="NFJ222" s="1483"/>
      <c r="NFK222" s="1482"/>
      <c r="NFL222" s="1152"/>
      <c r="NFM222" s="1153"/>
      <c r="NFN222" s="1271"/>
      <c r="NFO222" s="1271"/>
      <c r="NFP222" s="1271"/>
      <c r="NFQ222" s="619"/>
      <c r="NFR222" s="210"/>
      <c r="NFS222" s="1483"/>
      <c r="NFT222" s="1482"/>
      <c r="NFU222" s="1152"/>
      <c r="NFV222" s="1153"/>
      <c r="NFW222" s="1271"/>
      <c r="NFX222" s="1271"/>
      <c r="NFY222" s="1271"/>
      <c r="NFZ222" s="619"/>
      <c r="NGA222" s="210"/>
      <c r="NGB222" s="1483"/>
      <c r="NGC222" s="1482"/>
      <c r="NGD222" s="1152"/>
      <c r="NGE222" s="1153"/>
      <c r="NGF222" s="1271"/>
      <c r="NGG222" s="1271"/>
      <c r="NGH222" s="1271"/>
      <c r="NGI222" s="619"/>
      <c r="NGJ222" s="210"/>
      <c r="NGK222" s="1483"/>
      <c r="NGL222" s="1482"/>
      <c r="NGM222" s="1152"/>
      <c r="NGN222" s="1153"/>
      <c r="NGO222" s="1271"/>
      <c r="NGP222" s="1271"/>
      <c r="NGQ222" s="1271"/>
      <c r="NGR222" s="619"/>
      <c r="NGS222" s="210"/>
      <c r="NGT222" s="1483"/>
      <c r="NGU222" s="1482"/>
      <c r="NGV222" s="1152"/>
      <c r="NGW222" s="1153"/>
      <c r="NGX222" s="1271"/>
      <c r="NGY222" s="1271"/>
      <c r="NGZ222" s="1271"/>
      <c r="NHA222" s="619"/>
      <c r="NHB222" s="210"/>
      <c r="NHC222" s="1483"/>
      <c r="NHD222" s="1482"/>
      <c r="NHE222" s="1152"/>
      <c r="NHF222" s="1153"/>
      <c r="NHG222" s="1271"/>
      <c r="NHH222" s="1271"/>
      <c r="NHI222" s="1271"/>
      <c r="NHJ222" s="619"/>
      <c r="NHK222" s="210"/>
      <c r="NHL222" s="1483"/>
      <c r="NHM222" s="1482"/>
      <c r="NHN222" s="1152"/>
      <c r="NHO222" s="1153"/>
      <c r="NHP222" s="1271"/>
      <c r="NHQ222" s="1271"/>
      <c r="NHR222" s="1271"/>
      <c r="NHS222" s="619"/>
      <c r="NHT222" s="210"/>
      <c r="NHU222" s="1483"/>
      <c r="NHV222" s="1482"/>
      <c r="NHW222" s="1152"/>
      <c r="NHX222" s="1153"/>
      <c r="NHY222" s="1271"/>
      <c r="NHZ222" s="1271"/>
      <c r="NIA222" s="1271"/>
      <c r="NIB222" s="619"/>
      <c r="NIC222" s="210"/>
      <c r="NID222" s="1483"/>
      <c r="NIE222" s="1482"/>
      <c r="NIF222" s="1152"/>
      <c r="NIG222" s="1153"/>
      <c r="NIH222" s="1271"/>
      <c r="NII222" s="1271"/>
      <c r="NIJ222" s="1271"/>
      <c r="NIK222" s="619"/>
      <c r="NIL222" s="210"/>
      <c r="NIM222" s="1483"/>
      <c r="NIN222" s="1482"/>
      <c r="NIO222" s="1152"/>
      <c r="NIP222" s="1153"/>
      <c r="NIQ222" s="1271"/>
      <c r="NIR222" s="1271"/>
      <c r="NIS222" s="1271"/>
      <c r="NIT222" s="619"/>
      <c r="NIU222" s="210"/>
      <c r="NIV222" s="1483"/>
      <c r="NIW222" s="1482"/>
      <c r="NIX222" s="1152"/>
      <c r="NIY222" s="1153"/>
      <c r="NIZ222" s="1271"/>
      <c r="NJA222" s="1271"/>
      <c r="NJB222" s="1271"/>
      <c r="NJC222" s="619"/>
      <c r="NJD222" s="210"/>
      <c r="NJE222" s="1483"/>
      <c r="NJF222" s="1482"/>
      <c r="NJG222" s="1152"/>
      <c r="NJH222" s="1153"/>
      <c r="NJI222" s="1271"/>
      <c r="NJJ222" s="1271"/>
      <c r="NJK222" s="1271"/>
      <c r="NJL222" s="619"/>
      <c r="NJM222" s="210"/>
      <c r="NJN222" s="1483"/>
      <c r="NJO222" s="1482"/>
      <c r="NJP222" s="1152"/>
      <c r="NJQ222" s="1153"/>
      <c r="NJR222" s="1271"/>
      <c r="NJS222" s="1271"/>
      <c r="NJT222" s="1271"/>
      <c r="NJU222" s="619"/>
      <c r="NJV222" s="210"/>
      <c r="NJW222" s="1483"/>
      <c r="NJX222" s="1482"/>
      <c r="NJY222" s="1152"/>
      <c r="NJZ222" s="1153"/>
      <c r="NKA222" s="1271"/>
      <c r="NKB222" s="1271"/>
      <c r="NKC222" s="1271"/>
      <c r="NKD222" s="619"/>
      <c r="NKE222" s="210"/>
      <c r="NKF222" s="1483"/>
      <c r="NKG222" s="1482"/>
      <c r="NKH222" s="1152"/>
      <c r="NKI222" s="1153"/>
      <c r="NKJ222" s="1271"/>
      <c r="NKK222" s="1271"/>
      <c r="NKL222" s="1271"/>
      <c r="NKM222" s="619"/>
      <c r="NKN222" s="210"/>
      <c r="NKO222" s="1483"/>
      <c r="NKP222" s="1482"/>
      <c r="NKQ222" s="1152"/>
      <c r="NKR222" s="1153"/>
      <c r="NKS222" s="1271"/>
      <c r="NKT222" s="1271"/>
      <c r="NKU222" s="1271"/>
      <c r="NKV222" s="619"/>
      <c r="NKW222" s="210"/>
      <c r="NKX222" s="1483"/>
      <c r="NKY222" s="1482"/>
      <c r="NKZ222" s="1152"/>
      <c r="NLA222" s="1153"/>
      <c r="NLB222" s="1271"/>
      <c r="NLC222" s="1271"/>
      <c r="NLD222" s="1271"/>
      <c r="NLE222" s="619"/>
      <c r="NLF222" s="210"/>
      <c r="NLG222" s="1483"/>
      <c r="NLH222" s="1482"/>
      <c r="NLI222" s="1152"/>
      <c r="NLJ222" s="1153"/>
      <c r="NLK222" s="1271"/>
      <c r="NLL222" s="1271"/>
      <c r="NLM222" s="1271"/>
      <c r="NLN222" s="619"/>
      <c r="NLO222" s="210"/>
      <c r="NLP222" s="1483"/>
      <c r="NLQ222" s="1482"/>
      <c r="NLR222" s="1152"/>
      <c r="NLS222" s="1153"/>
      <c r="NLT222" s="1271"/>
      <c r="NLU222" s="1271"/>
      <c r="NLV222" s="1271"/>
      <c r="NLW222" s="619"/>
      <c r="NLX222" s="210"/>
      <c r="NLY222" s="1483"/>
      <c r="NLZ222" s="1482"/>
      <c r="NMA222" s="1152"/>
      <c r="NMB222" s="1153"/>
      <c r="NMC222" s="1271"/>
      <c r="NMD222" s="1271"/>
      <c r="NME222" s="1271"/>
      <c r="NMF222" s="619"/>
      <c r="NMG222" s="210"/>
      <c r="NMH222" s="1483"/>
      <c r="NMI222" s="1482"/>
      <c r="NMJ222" s="1152"/>
      <c r="NMK222" s="1153"/>
      <c r="NML222" s="1271"/>
      <c r="NMM222" s="1271"/>
      <c r="NMN222" s="1271"/>
      <c r="NMO222" s="619"/>
      <c r="NMP222" s="210"/>
      <c r="NMQ222" s="1483"/>
      <c r="NMR222" s="1482"/>
      <c r="NMS222" s="1152"/>
      <c r="NMT222" s="1153"/>
      <c r="NMU222" s="1271"/>
      <c r="NMV222" s="1271"/>
      <c r="NMW222" s="1271"/>
      <c r="NMX222" s="619"/>
      <c r="NMY222" s="210"/>
      <c r="NMZ222" s="1483"/>
      <c r="NNA222" s="1482"/>
      <c r="NNB222" s="1152"/>
      <c r="NNC222" s="1153"/>
      <c r="NND222" s="1271"/>
      <c r="NNE222" s="1271"/>
      <c r="NNF222" s="1271"/>
      <c r="NNG222" s="619"/>
      <c r="NNH222" s="210"/>
      <c r="NNI222" s="1483"/>
      <c r="NNJ222" s="1482"/>
      <c r="NNK222" s="1152"/>
      <c r="NNL222" s="1153"/>
      <c r="NNM222" s="1271"/>
      <c r="NNN222" s="1271"/>
      <c r="NNO222" s="1271"/>
      <c r="NNP222" s="619"/>
      <c r="NNQ222" s="210"/>
      <c r="NNR222" s="1483"/>
      <c r="NNS222" s="1482"/>
      <c r="NNT222" s="1152"/>
      <c r="NNU222" s="1153"/>
      <c r="NNV222" s="1271"/>
      <c r="NNW222" s="1271"/>
      <c r="NNX222" s="1271"/>
      <c r="NNY222" s="619"/>
      <c r="NNZ222" s="210"/>
      <c r="NOA222" s="1483"/>
      <c r="NOB222" s="1482"/>
      <c r="NOC222" s="1152"/>
      <c r="NOD222" s="1153"/>
      <c r="NOE222" s="1271"/>
      <c r="NOF222" s="1271"/>
      <c r="NOG222" s="1271"/>
      <c r="NOH222" s="619"/>
      <c r="NOI222" s="210"/>
      <c r="NOJ222" s="1483"/>
      <c r="NOK222" s="1482"/>
      <c r="NOL222" s="1152"/>
      <c r="NOM222" s="1153"/>
      <c r="NON222" s="1271"/>
      <c r="NOO222" s="1271"/>
      <c r="NOP222" s="1271"/>
      <c r="NOQ222" s="619"/>
      <c r="NOR222" s="210"/>
      <c r="NOS222" s="1483"/>
      <c r="NOT222" s="1482"/>
      <c r="NOU222" s="1152"/>
      <c r="NOV222" s="1153"/>
      <c r="NOW222" s="1271"/>
      <c r="NOX222" s="1271"/>
      <c r="NOY222" s="1271"/>
      <c r="NOZ222" s="619"/>
      <c r="NPA222" s="210"/>
      <c r="NPB222" s="1483"/>
      <c r="NPC222" s="1482"/>
      <c r="NPD222" s="1152"/>
      <c r="NPE222" s="1153"/>
      <c r="NPF222" s="1271"/>
      <c r="NPG222" s="1271"/>
      <c r="NPH222" s="1271"/>
      <c r="NPI222" s="619"/>
      <c r="NPJ222" s="210"/>
      <c r="NPK222" s="1483"/>
      <c r="NPL222" s="1482"/>
      <c r="NPM222" s="1152"/>
      <c r="NPN222" s="1153"/>
      <c r="NPO222" s="1271"/>
      <c r="NPP222" s="1271"/>
      <c r="NPQ222" s="1271"/>
      <c r="NPR222" s="619"/>
      <c r="NPS222" s="210"/>
      <c r="NPT222" s="1483"/>
      <c r="NPU222" s="1482"/>
      <c r="NPV222" s="1152"/>
      <c r="NPW222" s="1153"/>
      <c r="NPX222" s="1271"/>
      <c r="NPY222" s="1271"/>
      <c r="NPZ222" s="1271"/>
      <c r="NQA222" s="619"/>
      <c r="NQB222" s="210"/>
      <c r="NQC222" s="1483"/>
      <c r="NQD222" s="1482"/>
      <c r="NQE222" s="1152"/>
      <c r="NQF222" s="1153"/>
      <c r="NQG222" s="1271"/>
      <c r="NQH222" s="1271"/>
      <c r="NQI222" s="1271"/>
      <c r="NQJ222" s="619"/>
      <c r="NQK222" s="210"/>
      <c r="NQL222" s="1483"/>
      <c r="NQM222" s="1482"/>
      <c r="NQN222" s="1152"/>
      <c r="NQO222" s="1153"/>
      <c r="NQP222" s="1271"/>
      <c r="NQQ222" s="1271"/>
      <c r="NQR222" s="1271"/>
      <c r="NQS222" s="619"/>
      <c r="NQT222" s="210"/>
      <c r="NQU222" s="1483"/>
      <c r="NQV222" s="1482"/>
      <c r="NQW222" s="1152"/>
      <c r="NQX222" s="1153"/>
      <c r="NQY222" s="1271"/>
      <c r="NQZ222" s="1271"/>
      <c r="NRA222" s="1271"/>
      <c r="NRB222" s="619"/>
      <c r="NRC222" s="210"/>
      <c r="NRD222" s="1483"/>
      <c r="NRE222" s="1482"/>
      <c r="NRF222" s="1152"/>
      <c r="NRG222" s="1153"/>
      <c r="NRH222" s="1271"/>
      <c r="NRI222" s="1271"/>
      <c r="NRJ222" s="1271"/>
      <c r="NRK222" s="619"/>
      <c r="NRL222" s="210"/>
      <c r="NRM222" s="1483"/>
      <c r="NRN222" s="1482"/>
      <c r="NRO222" s="1152"/>
      <c r="NRP222" s="1153"/>
      <c r="NRQ222" s="1271"/>
      <c r="NRR222" s="1271"/>
      <c r="NRS222" s="1271"/>
      <c r="NRT222" s="619"/>
      <c r="NRU222" s="210"/>
      <c r="NRV222" s="1483"/>
      <c r="NRW222" s="1482"/>
      <c r="NRX222" s="1152"/>
      <c r="NRY222" s="1153"/>
      <c r="NRZ222" s="1271"/>
      <c r="NSA222" s="1271"/>
      <c r="NSB222" s="1271"/>
      <c r="NSC222" s="619"/>
      <c r="NSD222" s="210"/>
      <c r="NSE222" s="1483"/>
      <c r="NSF222" s="1482"/>
      <c r="NSG222" s="1152"/>
      <c r="NSH222" s="1153"/>
      <c r="NSI222" s="1271"/>
      <c r="NSJ222" s="1271"/>
      <c r="NSK222" s="1271"/>
      <c r="NSL222" s="619"/>
      <c r="NSM222" s="210"/>
      <c r="NSN222" s="1483"/>
      <c r="NSO222" s="1482"/>
      <c r="NSP222" s="1152"/>
      <c r="NSQ222" s="1153"/>
      <c r="NSR222" s="1271"/>
      <c r="NSS222" s="1271"/>
      <c r="NST222" s="1271"/>
      <c r="NSU222" s="619"/>
      <c r="NSV222" s="210"/>
      <c r="NSW222" s="1483"/>
      <c r="NSX222" s="1482"/>
      <c r="NSY222" s="1152"/>
      <c r="NSZ222" s="1153"/>
      <c r="NTA222" s="1271"/>
      <c r="NTB222" s="1271"/>
      <c r="NTC222" s="1271"/>
      <c r="NTD222" s="619"/>
      <c r="NTE222" s="210"/>
      <c r="NTF222" s="1483"/>
      <c r="NTG222" s="1482"/>
      <c r="NTH222" s="1152"/>
      <c r="NTI222" s="1153"/>
      <c r="NTJ222" s="1271"/>
      <c r="NTK222" s="1271"/>
      <c r="NTL222" s="1271"/>
      <c r="NTM222" s="619"/>
      <c r="NTN222" s="210"/>
      <c r="NTO222" s="1483"/>
      <c r="NTP222" s="1482"/>
      <c r="NTQ222" s="1152"/>
      <c r="NTR222" s="1153"/>
      <c r="NTS222" s="1271"/>
      <c r="NTT222" s="1271"/>
      <c r="NTU222" s="1271"/>
      <c r="NTV222" s="619"/>
      <c r="NTW222" s="210"/>
      <c r="NTX222" s="1483"/>
      <c r="NTY222" s="1482"/>
      <c r="NTZ222" s="1152"/>
      <c r="NUA222" s="1153"/>
      <c r="NUB222" s="1271"/>
      <c r="NUC222" s="1271"/>
      <c r="NUD222" s="1271"/>
      <c r="NUE222" s="619"/>
      <c r="NUF222" s="210"/>
      <c r="NUG222" s="1483"/>
      <c r="NUH222" s="1482"/>
      <c r="NUI222" s="1152"/>
      <c r="NUJ222" s="1153"/>
      <c r="NUK222" s="1271"/>
      <c r="NUL222" s="1271"/>
      <c r="NUM222" s="1271"/>
      <c r="NUN222" s="619"/>
      <c r="NUO222" s="210"/>
      <c r="NUP222" s="1483"/>
      <c r="NUQ222" s="1482"/>
      <c r="NUR222" s="1152"/>
      <c r="NUS222" s="1153"/>
      <c r="NUT222" s="1271"/>
      <c r="NUU222" s="1271"/>
      <c r="NUV222" s="1271"/>
      <c r="NUW222" s="619"/>
      <c r="NUX222" s="210"/>
      <c r="NUY222" s="1483"/>
      <c r="NUZ222" s="1482"/>
      <c r="NVA222" s="1152"/>
      <c r="NVB222" s="1153"/>
      <c r="NVC222" s="1271"/>
      <c r="NVD222" s="1271"/>
      <c r="NVE222" s="1271"/>
      <c r="NVF222" s="619"/>
      <c r="NVG222" s="210"/>
      <c r="NVH222" s="1483"/>
      <c r="NVI222" s="1482"/>
      <c r="NVJ222" s="1152"/>
      <c r="NVK222" s="1153"/>
      <c r="NVL222" s="1271"/>
      <c r="NVM222" s="1271"/>
      <c r="NVN222" s="1271"/>
      <c r="NVO222" s="619"/>
      <c r="NVP222" s="210"/>
      <c r="NVQ222" s="1483"/>
      <c r="NVR222" s="1482"/>
      <c r="NVS222" s="1152"/>
      <c r="NVT222" s="1153"/>
      <c r="NVU222" s="1271"/>
      <c r="NVV222" s="1271"/>
      <c r="NVW222" s="1271"/>
      <c r="NVX222" s="619"/>
      <c r="NVY222" s="210"/>
      <c r="NVZ222" s="1483"/>
      <c r="NWA222" s="1482"/>
      <c r="NWB222" s="1152"/>
      <c r="NWC222" s="1153"/>
      <c r="NWD222" s="1271"/>
      <c r="NWE222" s="1271"/>
      <c r="NWF222" s="1271"/>
      <c r="NWG222" s="619"/>
      <c r="NWH222" s="210"/>
      <c r="NWI222" s="1483"/>
      <c r="NWJ222" s="1482"/>
      <c r="NWK222" s="1152"/>
      <c r="NWL222" s="1153"/>
      <c r="NWM222" s="1271"/>
      <c r="NWN222" s="1271"/>
      <c r="NWO222" s="1271"/>
      <c r="NWP222" s="619"/>
      <c r="NWQ222" s="210"/>
      <c r="NWR222" s="1483"/>
      <c r="NWS222" s="1482"/>
      <c r="NWT222" s="1152"/>
      <c r="NWU222" s="1153"/>
      <c r="NWV222" s="1271"/>
      <c r="NWW222" s="1271"/>
      <c r="NWX222" s="1271"/>
      <c r="NWY222" s="619"/>
      <c r="NWZ222" s="210"/>
      <c r="NXA222" s="1483"/>
      <c r="NXB222" s="1482"/>
      <c r="NXC222" s="1152"/>
      <c r="NXD222" s="1153"/>
      <c r="NXE222" s="1271"/>
      <c r="NXF222" s="1271"/>
      <c r="NXG222" s="1271"/>
      <c r="NXH222" s="619"/>
      <c r="NXI222" s="210"/>
      <c r="NXJ222" s="1483"/>
      <c r="NXK222" s="1482"/>
      <c r="NXL222" s="1152"/>
      <c r="NXM222" s="1153"/>
      <c r="NXN222" s="1271"/>
      <c r="NXO222" s="1271"/>
      <c r="NXP222" s="1271"/>
      <c r="NXQ222" s="619"/>
      <c r="NXR222" s="210"/>
      <c r="NXS222" s="1483"/>
      <c r="NXT222" s="1482"/>
      <c r="NXU222" s="1152"/>
      <c r="NXV222" s="1153"/>
      <c r="NXW222" s="1271"/>
      <c r="NXX222" s="1271"/>
      <c r="NXY222" s="1271"/>
      <c r="NXZ222" s="619"/>
      <c r="NYA222" s="210"/>
      <c r="NYB222" s="1483"/>
      <c r="NYC222" s="1482"/>
      <c r="NYD222" s="1152"/>
      <c r="NYE222" s="1153"/>
      <c r="NYF222" s="1271"/>
      <c r="NYG222" s="1271"/>
      <c r="NYH222" s="1271"/>
      <c r="NYI222" s="619"/>
      <c r="NYJ222" s="210"/>
      <c r="NYK222" s="1483"/>
      <c r="NYL222" s="1482"/>
      <c r="NYM222" s="1152"/>
      <c r="NYN222" s="1153"/>
      <c r="NYO222" s="1271"/>
      <c r="NYP222" s="1271"/>
      <c r="NYQ222" s="1271"/>
      <c r="NYR222" s="619"/>
      <c r="NYS222" s="210"/>
      <c r="NYT222" s="1483"/>
      <c r="NYU222" s="1482"/>
      <c r="NYV222" s="1152"/>
      <c r="NYW222" s="1153"/>
      <c r="NYX222" s="1271"/>
      <c r="NYY222" s="1271"/>
      <c r="NYZ222" s="1271"/>
      <c r="NZA222" s="619"/>
      <c r="NZB222" s="210"/>
      <c r="NZC222" s="1483"/>
      <c r="NZD222" s="1482"/>
      <c r="NZE222" s="1152"/>
      <c r="NZF222" s="1153"/>
      <c r="NZG222" s="1271"/>
      <c r="NZH222" s="1271"/>
      <c r="NZI222" s="1271"/>
      <c r="NZJ222" s="619"/>
      <c r="NZK222" s="210"/>
      <c r="NZL222" s="1483"/>
      <c r="NZM222" s="1482"/>
      <c r="NZN222" s="1152"/>
      <c r="NZO222" s="1153"/>
      <c r="NZP222" s="1271"/>
      <c r="NZQ222" s="1271"/>
      <c r="NZR222" s="1271"/>
      <c r="NZS222" s="619"/>
      <c r="NZT222" s="210"/>
      <c r="NZU222" s="1483"/>
      <c r="NZV222" s="1482"/>
      <c r="NZW222" s="1152"/>
      <c r="NZX222" s="1153"/>
      <c r="NZY222" s="1271"/>
      <c r="NZZ222" s="1271"/>
      <c r="OAA222" s="1271"/>
      <c r="OAB222" s="619"/>
      <c r="OAC222" s="210"/>
      <c r="OAD222" s="1483"/>
      <c r="OAE222" s="1482"/>
      <c r="OAF222" s="1152"/>
      <c r="OAG222" s="1153"/>
      <c r="OAH222" s="1271"/>
      <c r="OAI222" s="1271"/>
      <c r="OAJ222" s="1271"/>
      <c r="OAK222" s="619"/>
      <c r="OAL222" s="210"/>
      <c r="OAM222" s="1483"/>
      <c r="OAN222" s="1482"/>
      <c r="OAO222" s="1152"/>
      <c r="OAP222" s="1153"/>
      <c r="OAQ222" s="1271"/>
      <c r="OAR222" s="1271"/>
      <c r="OAS222" s="1271"/>
      <c r="OAT222" s="619"/>
      <c r="OAU222" s="210"/>
      <c r="OAV222" s="1483"/>
      <c r="OAW222" s="1482"/>
      <c r="OAX222" s="1152"/>
      <c r="OAY222" s="1153"/>
      <c r="OAZ222" s="1271"/>
      <c r="OBA222" s="1271"/>
      <c r="OBB222" s="1271"/>
      <c r="OBC222" s="619"/>
      <c r="OBD222" s="210"/>
      <c r="OBE222" s="1483"/>
      <c r="OBF222" s="1482"/>
      <c r="OBG222" s="1152"/>
      <c r="OBH222" s="1153"/>
      <c r="OBI222" s="1271"/>
      <c r="OBJ222" s="1271"/>
      <c r="OBK222" s="1271"/>
      <c r="OBL222" s="619"/>
      <c r="OBM222" s="210"/>
      <c r="OBN222" s="1483"/>
      <c r="OBO222" s="1482"/>
      <c r="OBP222" s="1152"/>
      <c r="OBQ222" s="1153"/>
      <c r="OBR222" s="1271"/>
      <c r="OBS222" s="1271"/>
      <c r="OBT222" s="1271"/>
      <c r="OBU222" s="619"/>
      <c r="OBV222" s="210"/>
      <c r="OBW222" s="1483"/>
      <c r="OBX222" s="1482"/>
      <c r="OBY222" s="1152"/>
      <c r="OBZ222" s="1153"/>
      <c r="OCA222" s="1271"/>
      <c r="OCB222" s="1271"/>
      <c r="OCC222" s="1271"/>
      <c r="OCD222" s="619"/>
      <c r="OCE222" s="210"/>
      <c r="OCF222" s="1483"/>
      <c r="OCG222" s="1482"/>
      <c r="OCH222" s="1152"/>
      <c r="OCI222" s="1153"/>
      <c r="OCJ222" s="1271"/>
      <c r="OCK222" s="1271"/>
      <c r="OCL222" s="1271"/>
      <c r="OCM222" s="619"/>
      <c r="OCN222" s="210"/>
      <c r="OCO222" s="1483"/>
      <c r="OCP222" s="1482"/>
      <c r="OCQ222" s="1152"/>
      <c r="OCR222" s="1153"/>
      <c r="OCS222" s="1271"/>
      <c r="OCT222" s="1271"/>
      <c r="OCU222" s="1271"/>
      <c r="OCV222" s="619"/>
      <c r="OCW222" s="210"/>
      <c r="OCX222" s="1483"/>
      <c r="OCY222" s="1482"/>
      <c r="OCZ222" s="1152"/>
      <c r="ODA222" s="1153"/>
      <c r="ODB222" s="1271"/>
      <c r="ODC222" s="1271"/>
      <c r="ODD222" s="1271"/>
      <c r="ODE222" s="619"/>
      <c r="ODF222" s="210"/>
      <c r="ODG222" s="1483"/>
      <c r="ODH222" s="1482"/>
      <c r="ODI222" s="1152"/>
      <c r="ODJ222" s="1153"/>
      <c r="ODK222" s="1271"/>
      <c r="ODL222" s="1271"/>
      <c r="ODM222" s="1271"/>
      <c r="ODN222" s="619"/>
      <c r="ODO222" s="210"/>
      <c r="ODP222" s="1483"/>
      <c r="ODQ222" s="1482"/>
      <c r="ODR222" s="1152"/>
      <c r="ODS222" s="1153"/>
      <c r="ODT222" s="1271"/>
      <c r="ODU222" s="1271"/>
      <c r="ODV222" s="1271"/>
      <c r="ODW222" s="619"/>
      <c r="ODX222" s="210"/>
      <c r="ODY222" s="1483"/>
      <c r="ODZ222" s="1482"/>
      <c r="OEA222" s="1152"/>
      <c r="OEB222" s="1153"/>
      <c r="OEC222" s="1271"/>
      <c r="OED222" s="1271"/>
      <c r="OEE222" s="1271"/>
      <c r="OEF222" s="619"/>
      <c r="OEG222" s="210"/>
      <c r="OEH222" s="1483"/>
      <c r="OEI222" s="1482"/>
      <c r="OEJ222" s="1152"/>
      <c r="OEK222" s="1153"/>
      <c r="OEL222" s="1271"/>
      <c r="OEM222" s="1271"/>
      <c r="OEN222" s="1271"/>
      <c r="OEO222" s="619"/>
      <c r="OEP222" s="210"/>
      <c r="OEQ222" s="1483"/>
      <c r="OER222" s="1482"/>
      <c r="OES222" s="1152"/>
      <c r="OET222" s="1153"/>
      <c r="OEU222" s="1271"/>
      <c r="OEV222" s="1271"/>
      <c r="OEW222" s="1271"/>
      <c r="OEX222" s="619"/>
      <c r="OEY222" s="210"/>
      <c r="OEZ222" s="1483"/>
      <c r="OFA222" s="1482"/>
      <c r="OFB222" s="1152"/>
      <c r="OFC222" s="1153"/>
      <c r="OFD222" s="1271"/>
      <c r="OFE222" s="1271"/>
      <c r="OFF222" s="1271"/>
      <c r="OFG222" s="619"/>
      <c r="OFH222" s="210"/>
      <c r="OFI222" s="1483"/>
      <c r="OFJ222" s="1482"/>
      <c r="OFK222" s="1152"/>
      <c r="OFL222" s="1153"/>
      <c r="OFM222" s="1271"/>
      <c r="OFN222" s="1271"/>
      <c r="OFO222" s="1271"/>
      <c r="OFP222" s="619"/>
      <c r="OFQ222" s="210"/>
      <c r="OFR222" s="1483"/>
      <c r="OFS222" s="1482"/>
      <c r="OFT222" s="1152"/>
      <c r="OFU222" s="1153"/>
      <c r="OFV222" s="1271"/>
      <c r="OFW222" s="1271"/>
      <c r="OFX222" s="1271"/>
      <c r="OFY222" s="619"/>
      <c r="OFZ222" s="210"/>
      <c r="OGA222" s="1483"/>
      <c r="OGB222" s="1482"/>
      <c r="OGC222" s="1152"/>
      <c r="OGD222" s="1153"/>
      <c r="OGE222" s="1271"/>
      <c r="OGF222" s="1271"/>
      <c r="OGG222" s="1271"/>
      <c r="OGH222" s="619"/>
      <c r="OGI222" s="210"/>
      <c r="OGJ222" s="1483"/>
      <c r="OGK222" s="1482"/>
      <c r="OGL222" s="1152"/>
      <c r="OGM222" s="1153"/>
      <c r="OGN222" s="1271"/>
      <c r="OGO222" s="1271"/>
      <c r="OGP222" s="1271"/>
      <c r="OGQ222" s="619"/>
      <c r="OGR222" s="210"/>
      <c r="OGS222" s="1483"/>
      <c r="OGT222" s="1482"/>
      <c r="OGU222" s="1152"/>
      <c r="OGV222" s="1153"/>
      <c r="OGW222" s="1271"/>
      <c r="OGX222" s="1271"/>
      <c r="OGY222" s="1271"/>
      <c r="OGZ222" s="619"/>
      <c r="OHA222" s="210"/>
      <c r="OHB222" s="1483"/>
      <c r="OHC222" s="1482"/>
      <c r="OHD222" s="1152"/>
      <c r="OHE222" s="1153"/>
      <c r="OHF222" s="1271"/>
      <c r="OHG222" s="1271"/>
      <c r="OHH222" s="1271"/>
      <c r="OHI222" s="619"/>
      <c r="OHJ222" s="210"/>
      <c r="OHK222" s="1483"/>
      <c r="OHL222" s="1482"/>
      <c r="OHM222" s="1152"/>
      <c r="OHN222" s="1153"/>
      <c r="OHO222" s="1271"/>
      <c r="OHP222" s="1271"/>
      <c r="OHQ222" s="1271"/>
      <c r="OHR222" s="619"/>
      <c r="OHS222" s="210"/>
      <c r="OHT222" s="1483"/>
      <c r="OHU222" s="1482"/>
      <c r="OHV222" s="1152"/>
      <c r="OHW222" s="1153"/>
      <c r="OHX222" s="1271"/>
      <c r="OHY222" s="1271"/>
      <c r="OHZ222" s="1271"/>
      <c r="OIA222" s="619"/>
      <c r="OIB222" s="210"/>
      <c r="OIC222" s="1483"/>
      <c r="OID222" s="1482"/>
      <c r="OIE222" s="1152"/>
      <c r="OIF222" s="1153"/>
      <c r="OIG222" s="1271"/>
      <c r="OIH222" s="1271"/>
      <c r="OII222" s="1271"/>
      <c r="OIJ222" s="619"/>
      <c r="OIK222" s="210"/>
      <c r="OIL222" s="1483"/>
      <c r="OIM222" s="1482"/>
      <c r="OIN222" s="1152"/>
      <c r="OIO222" s="1153"/>
      <c r="OIP222" s="1271"/>
      <c r="OIQ222" s="1271"/>
      <c r="OIR222" s="1271"/>
      <c r="OIS222" s="619"/>
      <c r="OIT222" s="210"/>
      <c r="OIU222" s="1483"/>
      <c r="OIV222" s="1482"/>
      <c r="OIW222" s="1152"/>
      <c r="OIX222" s="1153"/>
      <c r="OIY222" s="1271"/>
      <c r="OIZ222" s="1271"/>
      <c r="OJA222" s="1271"/>
      <c r="OJB222" s="619"/>
      <c r="OJC222" s="210"/>
      <c r="OJD222" s="1483"/>
      <c r="OJE222" s="1482"/>
      <c r="OJF222" s="1152"/>
      <c r="OJG222" s="1153"/>
      <c r="OJH222" s="1271"/>
      <c r="OJI222" s="1271"/>
      <c r="OJJ222" s="1271"/>
      <c r="OJK222" s="619"/>
      <c r="OJL222" s="210"/>
      <c r="OJM222" s="1483"/>
      <c r="OJN222" s="1482"/>
      <c r="OJO222" s="1152"/>
      <c r="OJP222" s="1153"/>
      <c r="OJQ222" s="1271"/>
      <c r="OJR222" s="1271"/>
      <c r="OJS222" s="1271"/>
      <c r="OJT222" s="619"/>
      <c r="OJU222" s="210"/>
      <c r="OJV222" s="1483"/>
      <c r="OJW222" s="1482"/>
      <c r="OJX222" s="1152"/>
      <c r="OJY222" s="1153"/>
      <c r="OJZ222" s="1271"/>
      <c r="OKA222" s="1271"/>
      <c r="OKB222" s="1271"/>
      <c r="OKC222" s="619"/>
      <c r="OKD222" s="210"/>
      <c r="OKE222" s="1483"/>
      <c r="OKF222" s="1482"/>
      <c r="OKG222" s="1152"/>
      <c r="OKH222" s="1153"/>
      <c r="OKI222" s="1271"/>
      <c r="OKJ222" s="1271"/>
      <c r="OKK222" s="1271"/>
      <c r="OKL222" s="619"/>
      <c r="OKM222" s="210"/>
      <c r="OKN222" s="1483"/>
      <c r="OKO222" s="1482"/>
      <c r="OKP222" s="1152"/>
      <c r="OKQ222" s="1153"/>
      <c r="OKR222" s="1271"/>
      <c r="OKS222" s="1271"/>
      <c r="OKT222" s="1271"/>
      <c r="OKU222" s="619"/>
      <c r="OKV222" s="210"/>
      <c r="OKW222" s="1483"/>
      <c r="OKX222" s="1482"/>
      <c r="OKY222" s="1152"/>
      <c r="OKZ222" s="1153"/>
      <c r="OLA222" s="1271"/>
      <c r="OLB222" s="1271"/>
      <c r="OLC222" s="1271"/>
      <c r="OLD222" s="619"/>
      <c r="OLE222" s="210"/>
      <c r="OLF222" s="1483"/>
      <c r="OLG222" s="1482"/>
      <c r="OLH222" s="1152"/>
      <c r="OLI222" s="1153"/>
      <c r="OLJ222" s="1271"/>
      <c r="OLK222" s="1271"/>
      <c r="OLL222" s="1271"/>
      <c r="OLM222" s="619"/>
      <c r="OLN222" s="210"/>
      <c r="OLO222" s="1483"/>
      <c r="OLP222" s="1482"/>
      <c r="OLQ222" s="1152"/>
      <c r="OLR222" s="1153"/>
      <c r="OLS222" s="1271"/>
      <c r="OLT222" s="1271"/>
      <c r="OLU222" s="1271"/>
      <c r="OLV222" s="619"/>
      <c r="OLW222" s="210"/>
      <c r="OLX222" s="1483"/>
      <c r="OLY222" s="1482"/>
      <c r="OLZ222" s="1152"/>
      <c r="OMA222" s="1153"/>
      <c r="OMB222" s="1271"/>
      <c r="OMC222" s="1271"/>
      <c r="OMD222" s="1271"/>
      <c r="OME222" s="619"/>
      <c r="OMF222" s="210"/>
      <c r="OMG222" s="1483"/>
      <c r="OMH222" s="1482"/>
      <c r="OMI222" s="1152"/>
      <c r="OMJ222" s="1153"/>
      <c r="OMK222" s="1271"/>
      <c r="OML222" s="1271"/>
      <c r="OMM222" s="1271"/>
      <c r="OMN222" s="619"/>
      <c r="OMO222" s="210"/>
      <c r="OMP222" s="1483"/>
      <c r="OMQ222" s="1482"/>
      <c r="OMR222" s="1152"/>
      <c r="OMS222" s="1153"/>
      <c r="OMT222" s="1271"/>
      <c r="OMU222" s="1271"/>
      <c r="OMV222" s="1271"/>
      <c r="OMW222" s="619"/>
      <c r="OMX222" s="210"/>
      <c r="OMY222" s="1483"/>
      <c r="OMZ222" s="1482"/>
      <c r="ONA222" s="1152"/>
      <c r="ONB222" s="1153"/>
      <c r="ONC222" s="1271"/>
      <c r="OND222" s="1271"/>
      <c r="ONE222" s="1271"/>
      <c r="ONF222" s="619"/>
      <c r="ONG222" s="210"/>
      <c r="ONH222" s="1483"/>
      <c r="ONI222" s="1482"/>
      <c r="ONJ222" s="1152"/>
      <c r="ONK222" s="1153"/>
      <c r="ONL222" s="1271"/>
      <c r="ONM222" s="1271"/>
      <c r="ONN222" s="1271"/>
      <c r="ONO222" s="619"/>
      <c r="ONP222" s="210"/>
      <c r="ONQ222" s="1483"/>
      <c r="ONR222" s="1482"/>
      <c r="ONS222" s="1152"/>
      <c r="ONT222" s="1153"/>
      <c r="ONU222" s="1271"/>
      <c r="ONV222" s="1271"/>
      <c r="ONW222" s="1271"/>
      <c r="ONX222" s="619"/>
      <c r="ONY222" s="210"/>
      <c r="ONZ222" s="1483"/>
      <c r="OOA222" s="1482"/>
      <c r="OOB222" s="1152"/>
      <c r="OOC222" s="1153"/>
      <c r="OOD222" s="1271"/>
      <c r="OOE222" s="1271"/>
      <c r="OOF222" s="1271"/>
      <c r="OOG222" s="619"/>
      <c r="OOH222" s="210"/>
      <c r="OOI222" s="1483"/>
      <c r="OOJ222" s="1482"/>
      <c r="OOK222" s="1152"/>
      <c r="OOL222" s="1153"/>
      <c r="OOM222" s="1271"/>
      <c r="OON222" s="1271"/>
      <c r="OOO222" s="1271"/>
      <c r="OOP222" s="619"/>
      <c r="OOQ222" s="210"/>
      <c r="OOR222" s="1483"/>
      <c r="OOS222" s="1482"/>
      <c r="OOT222" s="1152"/>
      <c r="OOU222" s="1153"/>
      <c r="OOV222" s="1271"/>
      <c r="OOW222" s="1271"/>
      <c r="OOX222" s="1271"/>
      <c r="OOY222" s="619"/>
      <c r="OOZ222" s="210"/>
      <c r="OPA222" s="1483"/>
      <c r="OPB222" s="1482"/>
      <c r="OPC222" s="1152"/>
      <c r="OPD222" s="1153"/>
      <c r="OPE222" s="1271"/>
      <c r="OPF222" s="1271"/>
      <c r="OPG222" s="1271"/>
      <c r="OPH222" s="619"/>
      <c r="OPI222" s="210"/>
      <c r="OPJ222" s="1483"/>
      <c r="OPK222" s="1482"/>
      <c r="OPL222" s="1152"/>
      <c r="OPM222" s="1153"/>
      <c r="OPN222" s="1271"/>
      <c r="OPO222" s="1271"/>
      <c r="OPP222" s="1271"/>
      <c r="OPQ222" s="619"/>
      <c r="OPR222" s="210"/>
      <c r="OPS222" s="1483"/>
      <c r="OPT222" s="1482"/>
      <c r="OPU222" s="1152"/>
      <c r="OPV222" s="1153"/>
      <c r="OPW222" s="1271"/>
      <c r="OPX222" s="1271"/>
      <c r="OPY222" s="1271"/>
      <c r="OPZ222" s="619"/>
      <c r="OQA222" s="210"/>
      <c r="OQB222" s="1483"/>
      <c r="OQC222" s="1482"/>
      <c r="OQD222" s="1152"/>
      <c r="OQE222" s="1153"/>
      <c r="OQF222" s="1271"/>
      <c r="OQG222" s="1271"/>
      <c r="OQH222" s="1271"/>
      <c r="OQI222" s="619"/>
      <c r="OQJ222" s="210"/>
      <c r="OQK222" s="1483"/>
      <c r="OQL222" s="1482"/>
      <c r="OQM222" s="1152"/>
      <c r="OQN222" s="1153"/>
      <c r="OQO222" s="1271"/>
      <c r="OQP222" s="1271"/>
      <c r="OQQ222" s="1271"/>
      <c r="OQR222" s="619"/>
      <c r="OQS222" s="210"/>
      <c r="OQT222" s="1483"/>
      <c r="OQU222" s="1482"/>
      <c r="OQV222" s="1152"/>
      <c r="OQW222" s="1153"/>
      <c r="OQX222" s="1271"/>
      <c r="OQY222" s="1271"/>
      <c r="OQZ222" s="1271"/>
      <c r="ORA222" s="619"/>
      <c r="ORB222" s="210"/>
      <c r="ORC222" s="1483"/>
      <c r="ORD222" s="1482"/>
      <c r="ORE222" s="1152"/>
      <c r="ORF222" s="1153"/>
      <c r="ORG222" s="1271"/>
      <c r="ORH222" s="1271"/>
      <c r="ORI222" s="1271"/>
      <c r="ORJ222" s="619"/>
      <c r="ORK222" s="210"/>
      <c r="ORL222" s="1483"/>
      <c r="ORM222" s="1482"/>
      <c r="ORN222" s="1152"/>
      <c r="ORO222" s="1153"/>
      <c r="ORP222" s="1271"/>
      <c r="ORQ222" s="1271"/>
      <c r="ORR222" s="1271"/>
      <c r="ORS222" s="619"/>
      <c r="ORT222" s="210"/>
      <c r="ORU222" s="1483"/>
      <c r="ORV222" s="1482"/>
      <c r="ORW222" s="1152"/>
      <c r="ORX222" s="1153"/>
      <c r="ORY222" s="1271"/>
      <c r="ORZ222" s="1271"/>
      <c r="OSA222" s="1271"/>
      <c r="OSB222" s="619"/>
      <c r="OSC222" s="210"/>
      <c r="OSD222" s="1483"/>
      <c r="OSE222" s="1482"/>
      <c r="OSF222" s="1152"/>
      <c r="OSG222" s="1153"/>
      <c r="OSH222" s="1271"/>
      <c r="OSI222" s="1271"/>
      <c r="OSJ222" s="1271"/>
      <c r="OSK222" s="619"/>
      <c r="OSL222" s="210"/>
      <c r="OSM222" s="1483"/>
      <c r="OSN222" s="1482"/>
      <c r="OSO222" s="1152"/>
      <c r="OSP222" s="1153"/>
      <c r="OSQ222" s="1271"/>
      <c r="OSR222" s="1271"/>
      <c r="OSS222" s="1271"/>
      <c r="OST222" s="619"/>
      <c r="OSU222" s="210"/>
      <c r="OSV222" s="1483"/>
      <c r="OSW222" s="1482"/>
      <c r="OSX222" s="1152"/>
      <c r="OSY222" s="1153"/>
      <c r="OSZ222" s="1271"/>
      <c r="OTA222" s="1271"/>
      <c r="OTB222" s="1271"/>
      <c r="OTC222" s="619"/>
      <c r="OTD222" s="210"/>
      <c r="OTE222" s="1483"/>
      <c r="OTF222" s="1482"/>
      <c r="OTG222" s="1152"/>
      <c r="OTH222" s="1153"/>
      <c r="OTI222" s="1271"/>
      <c r="OTJ222" s="1271"/>
      <c r="OTK222" s="1271"/>
      <c r="OTL222" s="619"/>
      <c r="OTM222" s="210"/>
      <c r="OTN222" s="1483"/>
      <c r="OTO222" s="1482"/>
      <c r="OTP222" s="1152"/>
      <c r="OTQ222" s="1153"/>
      <c r="OTR222" s="1271"/>
      <c r="OTS222" s="1271"/>
      <c r="OTT222" s="1271"/>
      <c r="OTU222" s="619"/>
      <c r="OTV222" s="210"/>
      <c r="OTW222" s="1483"/>
      <c r="OTX222" s="1482"/>
      <c r="OTY222" s="1152"/>
      <c r="OTZ222" s="1153"/>
      <c r="OUA222" s="1271"/>
      <c r="OUB222" s="1271"/>
      <c r="OUC222" s="1271"/>
      <c r="OUD222" s="619"/>
      <c r="OUE222" s="210"/>
      <c r="OUF222" s="1483"/>
      <c r="OUG222" s="1482"/>
      <c r="OUH222" s="1152"/>
      <c r="OUI222" s="1153"/>
      <c r="OUJ222" s="1271"/>
      <c r="OUK222" s="1271"/>
      <c r="OUL222" s="1271"/>
      <c r="OUM222" s="619"/>
      <c r="OUN222" s="210"/>
      <c r="OUO222" s="1483"/>
      <c r="OUP222" s="1482"/>
      <c r="OUQ222" s="1152"/>
      <c r="OUR222" s="1153"/>
      <c r="OUS222" s="1271"/>
      <c r="OUT222" s="1271"/>
      <c r="OUU222" s="1271"/>
      <c r="OUV222" s="619"/>
      <c r="OUW222" s="210"/>
      <c r="OUX222" s="1483"/>
      <c r="OUY222" s="1482"/>
      <c r="OUZ222" s="1152"/>
      <c r="OVA222" s="1153"/>
      <c r="OVB222" s="1271"/>
      <c r="OVC222" s="1271"/>
      <c r="OVD222" s="1271"/>
      <c r="OVE222" s="619"/>
      <c r="OVF222" s="210"/>
      <c r="OVG222" s="1483"/>
      <c r="OVH222" s="1482"/>
      <c r="OVI222" s="1152"/>
      <c r="OVJ222" s="1153"/>
      <c r="OVK222" s="1271"/>
      <c r="OVL222" s="1271"/>
      <c r="OVM222" s="1271"/>
      <c r="OVN222" s="619"/>
      <c r="OVO222" s="210"/>
      <c r="OVP222" s="1483"/>
      <c r="OVQ222" s="1482"/>
      <c r="OVR222" s="1152"/>
      <c r="OVS222" s="1153"/>
      <c r="OVT222" s="1271"/>
      <c r="OVU222" s="1271"/>
      <c r="OVV222" s="1271"/>
      <c r="OVW222" s="619"/>
      <c r="OVX222" s="210"/>
      <c r="OVY222" s="1483"/>
      <c r="OVZ222" s="1482"/>
      <c r="OWA222" s="1152"/>
      <c r="OWB222" s="1153"/>
      <c r="OWC222" s="1271"/>
      <c r="OWD222" s="1271"/>
      <c r="OWE222" s="1271"/>
      <c r="OWF222" s="619"/>
      <c r="OWG222" s="210"/>
      <c r="OWH222" s="1483"/>
      <c r="OWI222" s="1482"/>
      <c r="OWJ222" s="1152"/>
      <c r="OWK222" s="1153"/>
      <c r="OWL222" s="1271"/>
      <c r="OWM222" s="1271"/>
      <c r="OWN222" s="1271"/>
      <c r="OWO222" s="619"/>
      <c r="OWP222" s="210"/>
      <c r="OWQ222" s="1483"/>
      <c r="OWR222" s="1482"/>
      <c r="OWS222" s="1152"/>
      <c r="OWT222" s="1153"/>
      <c r="OWU222" s="1271"/>
      <c r="OWV222" s="1271"/>
      <c r="OWW222" s="1271"/>
      <c r="OWX222" s="619"/>
      <c r="OWY222" s="210"/>
      <c r="OWZ222" s="1483"/>
      <c r="OXA222" s="1482"/>
      <c r="OXB222" s="1152"/>
      <c r="OXC222" s="1153"/>
      <c r="OXD222" s="1271"/>
      <c r="OXE222" s="1271"/>
      <c r="OXF222" s="1271"/>
      <c r="OXG222" s="619"/>
      <c r="OXH222" s="210"/>
      <c r="OXI222" s="1483"/>
      <c r="OXJ222" s="1482"/>
      <c r="OXK222" s="1152"/>
      <c r="OXL222" s="1153"/>
      <c r="OXM222" s="1271"/>
      <c r="OXN222" s="1271"/>
      <c r="OXO222" s="1271"/>
      <c r="OXP222" s="619"/>
      <c r="OXQ222" s="210"/>
      <c r="OXR222" s="1483"/>
      <c r="OXS222" s="1482"/>
      <c r="OXT222" s="1152"/>
      <c r="OXU222" s="1153"/>
      <c r="OXV222" s="1271"/>
      <c r="OXW222" s="1271"/>
      <c r="OXX222" s="1271"/>
      <c r="OXY222" s="619"/>
      <c r="OXZ222" s="210"/>
      <c r="OYA222" s="1483"/>
      <c r="OYB222" s="1482"/>
      <c r="OYC222" s="1152"/>
      <c r="OYD222" s="1153"/>
      <c r="OYE222" s="1271"/>
      <c r="OYF222" s="1271"/>
      <c r="OYG222" s="1271"/>
      <c r="OYH222" s="619"/>
      <c r="OYI222" s="210"/>
      <c r="OYJ222" s="1483"/>
      <c r="OYK222" s="1482"/>
      <c r="OYL222" s="1152"/>
      <c r="OYM222" s="1153"/>
      <c r="OYN222" s="1271"/>
      <c r="OYO222" s="1271"/>
      <c r="OYP222" s="1271"/>
      <c r="OYQ222" s="619"/>
      <c r="OYR222" s="210"/>
      <c r="OYS222" s="1483"/>
      <c r="OYT222" s="1482"/>
      <c r="OYU222" s="1152"/>
      <c r="OYV222" s="1153"/>
      <c r="OYW222" s="1271"/>
      <c r="OYX222" s="1271"/>
      <c r="OYY222" s="1271"/>
      <c r="OYZ222" s="619"/>
      <c r="OZA222" s="210"/>
      <c r="OZB222" s="1483"/>
      <c r="OZC222" s="1482"/>
      <c r="OZD222" s="1152"/>
      <c r="OZE222" s="1153"/>
      <c r="OZF222" s="1271"/>
      <c r="OZG222" s="1271"/>
      <c r="OZH222" s="1271"/>
      <c r="OZI222" s="619"/>
      <c r="OZJ222" s="210"/>
      <c r="OZK222" s="1483"/>
      <c r="OZL222" s="1482"/>
      <c r="OZM222" s="1152"/>
      <c r="OZN222" s="1153"/>
      <c r="OZO222" s="1271"/>
      <c r="OZP222" s="1271"/>
      <c r="OZQ222" s="1271"/>
      <c r="OZR222" s="619"/>
      <c r="OZS222" s="210"/>
      <c r="OZT222" s="1483"/>
      <c r="OZU222" s="1482"/>
      <c r="OZV222" s="1152"/>
      <c r="OZW222" s="1153"/>
      <c r="OZX222" s="1271"/>
      <c r="OZY222" s="1271"/>
      <c r="OZZ222" s="1271"/>
      <c r="PAA222" s="619"/>
      <c r="PAB222" s="210"/>
      <c r="PAC222" s="1483"/>
      <c r="PAD222" s="1482"/>
      <c r="PAE222" s="1152"/>
      <c r="PAF222" s="1153"/>
      <c r="PAG222" s="1271"/>
      <c r="PAH222" s="1271"/>
      <c r="PAI222" s="1271"/>
      <c r="PAJ222" s="619"/>
      <c r="PAK222" s="210"/>
      <c r="PAL222" s="1483"/>
      <c r="PAM222" s="1482"/>
      <c r="PAN222" s="1152"/>
      <c r="PAO222" s="1153"/>
      <c r="PAP222" s="1271"/>
      <c r="PAQ222" s="1271"/>
      <c r="PAR222" s="1271"/>
      <c r="PAS222" s="619"/>
      <c r="PAT222" s="210"/>
      <c r="PAU222" s="1483"/>
      <c r="PAV222" s="1482"/>
      <c r="PAW222" s="1152"/>
      <c r="PAX222" s="1153"/>
      <c r="PAY222" s="1271"/>
      <c r="PAZ222" s="1271"/>
      <c r="PBA222" s="1271"/>
      <c r="PBB222" s="619"/>
      <c r="PBC222" s="210"/>
      <c r="PBD222" s="1483"/>
      <c r="PBE222" s="1482"/>
      <c r="PBF222" s="1152"/>
      <c r="PBG222" s="1153"/>
      <c r="PBH222" s="1271"/>
      <c r="PBI222" s="1271"/>
      <c r="PBJ222" s="1271"/>
      <c r="PBK222" s="619"/>
      <c r="PBL222" s="210"/>
      <c r="PBM222" s="1483"/>
      <c r="PBN222" s="1482"/>
      <c r="PBO222" s="1152"/>
      <c r="PBP222" s="1153"/>
      <c r="PBQ222" s="1271"/>
      <c r="PBR222" s="1271"/>
      <c r="PBS222" s="1271"/>
      <c r="PBT222" s="619"/>
      <c r="PBU222" s="210"/>
      <c r="PBV222" s="1483"/>
      <c r="PBW222" s="1482"/>
      <c r="PBX222" s="1152"/>
      <c r="PBY222" s="1153"/>
      <c r="PBZ222" s="1271"/>
      <c r="PCA222" s="1271"/>
      <c r="PCB222" s="1271"/>
      <c r="PCC222" s="619"/>
      <c r="PCD222" s="210"/>
      <c r="PCE222" s="1483"/>
      <c r="PCF222" s="1482"/>
      <c r="PCG222" s="1152"/>
      <c r="PCH222" s="1153"/>
      <c r="PCI222" s="1271"/>
      <c r="PCJ222" s="1271"/>
      <c r="PCK222" s="1271"/>
      <c r="PCL222" s="619"/>
      <c r="PCM222" s="210"/>
      <c r="PCN222" s="1483"/>
      <c r="PCO222" s="1482"/>
      <c r="PCP222" s="1152"/>
      <c r="PCQ222" s="1153"/>
      <c r="PCR222" s="1271"/>
      <c r="PCS222" s="1271"/>
      <c r="PCT222" s="1271"/>
      <c r="PCU222" s="619"/>
      <c r="PCV222" s="210"/>
      <c r="PCW222" s="1483"/>
      <c r="PCX222" s="1482"/>
      <c r="PCY222" s="1152"/>
      <c r="PCZ222" s="1153"/>
      <c r="PDA222" s="1271"/>
      <c r="PDB222" s="1271"/>
      <c r="PDC222" s="1271"/>
      <c r="PDD222" s="619"/>
      <c r="PDE222" s="210"/>
      <c r="PDF222" s="1483"/>
      <c r="PDG222" s="1482"/>
      <c r="PDH222" s="1152"/>
      <c r="PDI222" s="1153"/>
      <c r="PDJ222" s="1271"/>
      <c r="PDK222" s="1271"/>
      <c r="PDL222" s="1271"/>
      <c r="PDM222" s="619"/>
      <c r="PDN222" s="210"/>
      <c r="PDO222" s="1483"/>
      <c r="PDP222" s="1482"/>
      <c r="PDQ222" s="1152"/>
      <c r="PDR222" s="1153"/>
      <c r="PDS222" s="1271"/>
      <c r="PDT222" s="1271"/>
      <c r="PDU222" s="1271"/>
      <c r="PDV222" s="619"/>
      <c r="PDW222" s="210"/>
      <c r="PDX222" s="1483"/>
      <c r="PDY222" s="1482"/>
      <c r="PDZ222" s="1152"/>
      <c r="PEA222" s="1153"/>
      <c r="PEB222" s="1271"/>
      <c r="PEC222" s="1271"/>
      <c r="PED222" s="1271"/>
      <c r="PEE222" s="619"/>
      <c r="PEF222" s="210"/>
      <c r="PEG222" s="1483"/>
      <c r="PEH222" s="1482"/>
      <c r="PEI222" s="1152"/>
      <c r="PEJ222" s="1153"/>
      <c r="PEK222" s="1271"/>
      <c r="PEL222" s="1271"/>
      <c r="PEM222" s="1271"/>
      <c r="PEN222" s="619"/>
      <c r="PEO222" s="210"/>
      <c r="PEP222" s="1483"/>
      <c r="PEQ222" s="1482"/>
      <c r="PER222" s="1152"/>
      <c r="PES222" s="1153"/>
      <c r="PET222" s="1271"/>
      <c r="PEU222" s="1271"/>
      <c r="PEV222" s="1271"/>
      <c r="PEW222" s="619"/>
      <c r="PEX222" s="210"/>
      <c r="PEY222" s="1483"/>
      <c r="PEZ222" s="1482"/>
      <c r="PFA222" s="1152"/>
      <c r="PFB222" s="1153"/>
      <c r="PFC222" s="1271"/>
      <c r="PFD222" s="1271"/>
      <c r="PFE222" s="1271"/>
      <c r="PFF222" s="619"/>
      <c r="PFG222" s="210"/>
      <c r="PFH222" s="1483"/>
      <c r="PFI222" s="1482"/>
      <c r="PFJ222" s="1152"/>
      <c r="PFK222" s="1153"/>
      <c r="PFL222" s="1271"/>
      <c r="PFM222" s="1271"/>
      <c r="PFN222" s="1271"/>
      <c r="PFO222" s="619"/>
      <c r="PFP222" s="210"/>
      <c r="PFQ222" s="1483"/>
      <c r="PFR222" s="1482"/>
      <c r="PFS222" s="1152"/>
      <c r="PFT222" s="1153"/>
      <c r="PFU222" s="1271"/>
      <c r="PFV222" s="1271"/>
      <c r="PFW222" s="1271"/>
      <c r="PFX222" s="619"/>
      <c r="PFY222" s="210"/>
      <c r="PFZ222" s="1483"/>
      <c r="PGA222" s="1482"/>
      <c r="PGB222" s="1152"/>
      <c r="PGC222" s="1153"/>
      <c r="PGD222" s="1271"/>
      <c r="PGE222" s="1271"/>
      <c r="PGF222" s="1271"/>
      <c r="PGG222" s="619"/>
      <c r="PGH222" s="210"/>
      <c r="PGI222" s="1483"/>
      <c r="PGJ222" s="1482"/>
      <c r="PGK222" s="1152"/>
      <c r="PGL222" s="1153"/>
      <c r="PGM222" s="1271"/>
      <c r="PGN222" s="1271"/>
      <c r="PGO222" s="1271"/>
      <c r="PGP222" s="619"/>
      <c r="PGQ222" s="210"/>
      <c r="PGR222" s="1483"/>
      <c r="PGS222" s="1482"/>
      <c r="PGT222" s="1152"/>
      <c r="PGU222" s="1153"/>
      <c r="PGV222" s="1271"/>
      <c r="PGW222" s="1271"/>
      <c r="PGX222" s="1271"/>
      <c r="PGY222" s="619"/>
      <c r="PGZ222" s="210"/>
      <c r="PHA222" s="1483"/>
      <c r="PHB222" s="1482"/>
      <c r="PHC222" s="1152"/>
      <c r="PHD222" s="1153"/>
      <c r="PHE222" s="1271"/>
      <c r="PHF222" s="1271"/>
      <c r="PHG222" s="1271"/>
      <c r="PHH222" s="619"/>
      <c r="PHI222" s="210"/>
      <c r="PHJ222" s="1483"/>
      <c r="PHK222" s="1482"/>
      <c r="PHL222" s="1152"/>
      <c r="PHM222" s="1153"/>
      <c r="PHN222" s="1271"/>
      <c r="PHO222" s="1271"/>
      <c r="PHP222" s="1271"/>
      <c r="PHQ222" s="619"/>
      <c r="PHR222" s="210"/>
      <c r="PHS222" s="1483"/>
      <c r="PHT222" s="1482"/>
      <c r="PHU222" s="1152"/>
      <c r="PHV222" s="1153"/>
      <c r="PHW222" s="1271"/>
      <c r="PHX222" s="1271"/>
      <c r="PHY222" s="1271"/>
      <c r="PHZ222" s="619"/>
      <c r="PIA222" s="210"/>
      <c r="PIB222" s="1483"/>
      <c r="PIC222" s="1482"/>
      <c r="PID222" s="1152"/>
      <c r="PIE222" s="1153"/>
      <c r="PIF222" s="1271"/>
      <c r="PIG222" s="1271"/>
      <c r="PIH222" s="1271"/>
      <c r="PII222" s="619"/>
      <c r="PIJ222" s="210"/>
      <c r="PIK222" s="1483"/>
      <c r="PIL222" s="1482"/>
      <c r="PIM222" s="1152"/>
      <c r="PIN222" s="1153"/>
      <c r="PIO222" s="1271"/>
      <c r="PIP222" s="1271"/>
      <c r="PIQ222" s="1271"/>
      <c r="PIR222" s="619"/>
      <c r="PIS222" s="210"/>
      <c r="PIT222" s="1483"/>
      <c r="PIU222" s="1482"/>
      <c r="PIV222" s="1152"/>
      <c r="PIW222" s="1153"/>
      <c r="PIX222" s="1271"/>
      <c r="PIY222" s="1271"/>
      <c r="PIZ222" s="1271"/>
      <c r="PJA222" s="619"/>
      <c r="PJB222" s="210"/>
      <c r="PJC222" s="1483"/>
      <c r="PJD222" s="1482"/>
      <c r="PJE222" s="1152"/>
      <c r="PJF222" s="1153"/>
      <c r="PJG222" s="1271"/>
      <c r="PJH222" s="1271"/>
      <c r="PJI222" s="1271"/>
      <c r="PJJ222" s="619"/>
      <c r="PJK222" s="210"/>
      <c r="PJL222" s="1483"/>
      <c r="PJM222" s="1482"/>
      <c r="PJN222" s="1152"/>
      <c r="PJO222" s="1153"/>
      <c r="PJP222" s="1271"/>
      <c r="PJQ222" s="1271"/>
      <c r="PJR222" s="1271"/>
      <c r="PJS222" s="619"/>
      <c r="PJT222" s="210"/>
      <c r="PJU222" s="1483"/>
      <c r="PJV222" s="1482"/>
      <c r="PJW222" s="1152"/>
      <c r="PJX222" s="1153"/>
      <c r="PJY222" s="1271"/>
      <c r="PJZ222" s="1271"/>
      <c r="PKA222" s="1271"/>
      <c r="PKB222" s="619"/>
      <c r="PKC222" s="210"/>
      <c r="PKD222" s="1483"/>
      <c r="PKE222" s="1482"/>
      <c r="PKF222" s="1152"/>
      <c r="PKG222" s="1153"/>
      <c r="PKH222" s="1271"/>
      <c r="PKI222" s="1271"/>
      <c r="PKJ222" s="1271"/>
      <c r="PKK222" s="619"/>
      <c r="PKL222" s="210"/>
      <c r="PKM222" s="1483"/>
      <c r="PKN222" s="1482"/>
      <c r="PKO222" s="1152"/>
      <c r="PKP222" s="1153"/>
      <c r="PKQ222" s="1271"/>
      <c r="PKR222" s="1271"/>
      <c r="PKS222" s="1271"/>
      <c r="PKT222" s="619"/>
      <c r="PKU222" s="210"/>
      <c r="PKV222" s="1483"/>
      <c r="PKW222" s="1482"/>
      <c r="PKX222" s="1152"/>
      <c r="PKY222" s="1153"/>
      <c r="PKZ222" s="1271"/>
      <c r="PLA222" s="1271"/>
      <c r="PLB222" s="1271"/>
      <c r="PLC222" s="619"/>
      <c r="PLD222" s="210"/>
      <c r="PLE222" s="1483"/>
      <c r="PLF222" s="1482"/>
      <c r="PLG222" s="1152"/>
      <c r="PLH222" s="1153"/>
      <c r="PLI222" s="1271"/>
      <c r="PLJ222" s="1271"/>
      <c r="PLK222" s="1271"/>
      <c r="PLL222" s="619"/>
      <c r="PLM222" s="210"/>
      <c r="PLN222" s="1483"/>
      <c r="PLO222" s="1482"/>
      <c r="PLP222" s="1152"/>
      <c r="PLQ222" s="1153"/>
      <c r="PLR222" s="1271"/>
      <c r="PLS222" s="1271"/>
      <c r="PLT222" s="1271"/>
      <c r="PLU222" s="619"/>
      <c r="PLV222" s="210"/>
      <c r="PLW222" s="1483"/>
      <c r="PLX222" s="1482"/>
      <c r="PLY222" s="1152"/>
      <c r="PLZ222" s="1153"/>
      <c r="PMA222" s="1271"/>
      <c r="PMB222" s="1271"/>
      <c r="PMC222" s="1271"/>
      <c r="PMD222" s="619"/>
      <c r="PME222" s="210"/>
      <c r="PMF222" s="1483"/>
      <c r="PMG222" s="1482"/>
      <c r="PMH222" s="1152"/>
      <c r="PMI222" s="1153"/>
      <c r="PMJ222" s="1271"/>
      <c r="PMK222" s="1271"/>
      <c r="PML222" s="1271"/>
      <c r="PMM222" s="619"/>
      <c r="PMN222" s="210"/>
      <c r="PMO222" s="1483"/>
      <c r="PMP222" s="1482"/>
      <c r="PMQ222" s="1152"/>
      <c r="PMR222" s="1153"/>
      <c r="PMS222" s="1271"/>
      <c r="PMT222" s="1271"/>
      <c r="PMU222" s="1271"/>
      <c r="PMV222" s="619"/>
      <c r="PMW222" s="210"/>
      <c r="PMX222" s="1483"/>
      <c r="PMY222" s="1482"/>
      <c r="PMZ222" s="1152"/>
      <c r="PNA222" s="1153"/>
      <c r="PNB222" s="1271"/>
      <c r="PNC222" s="1271"/>
      <c r="PND222" s="1271"/>
      <c r="PNE222" s="619"/>
      <c r="PNF222" s="210"/>
      <c r="PNG222" s="1483"/>
      <c r="PNH222" s="1482"/>
      <c r="PNI222" s="1152"/>
      <c r="PNJ222" s="1153"/>
      <c r="PNK222" s="1271"/>
      <c r="PNL222" s="1271"/>
      <c r="PNM222" s="1271"/>
      <c r="PNN222" s="619"/>
      <c r="PNO222" s="210"/>
      <c r="PNP222" s="1483"/>
      <c r="PNQ222" s="1482"/>
      <c r="PNR222" s="1152"/>
      <c r="PNS222" s="1153"/>
      <c r="PNT222" s="1271"/>
      <c r="PNU222" s="1271"/>
      <c r="PNV222" s="1271"/>
      <c r="PNW222" s="619"/>
      <c r="PNX222" s="210"/>
      <c r="PNY222" s="1483"/>
      <c r="PNZ222" s="1482"/>
      <c r="POA222" s="1152"/>
      <c r="POB222" s="1153"/>
      <c r="POC222" s="1271"/>
      <c r="POD222" s="1271"/>
      <c r="POE222" s="1271"/>
      <c r="POF222" s="619"/>
      <c r="POG222" s="210"/>
      <c r="POH222" s="1483"/>
      <c r="POI222" s="1482"/>
      <c r="POJ222" s="1152"/>
      <c r="POK222" s="1153"/>
      <c r="POL222" s="1271"/>
      <c r="POM222" s="1271"/>
      <c r="PON222" s="1271"/>
      <c r="POO222" s="619"/>
      <c r="POP222" s="210"/>
      <c r="POQ222" s="1483"/>
      <c r="POR222" s="1482"/>
      <c r="POS222" s="1152"/>
      <c r="POT222" s="1153"/>
      <c r="POU222" s="1271"/>
      <c r="POV222" s="1271"/>
      <c r="POW222" s="1271"/>
      <c r="POX222" s="619"/>
      <c r="POY222" s="210"/>
      <c r="POZ222" s="1483"/>
      <c r="PPA222" s="1482"/>
      <c r="PPB222" s="1152"/>
      <c r="PPC222" s="1153"/>
      <c r="PPD222" s="1271"/>
      <c r="PPE222" s="1271"/>
      <c r="PPF222" s="1271"/>
      <c r="PPG222" s="619"/>
      <c r="PPH222" s="210"/>
      <c r="PPI222" s="1483"/>
      <c r="PPJ222" s="1482"/>
      <c r="PPK222" s="1152"/>
      <c r="PPL222" s="1153"/>
      <c r="PPM222" s="1271"/>
      <c r="PPN222" s="1271"/>
      <c r="PPO222" s="1271"/>
      <c r="PPP222" s="619"/>
      <c r="PPQ222" s="210"/>
      <c r="PPR222" s="1483"/>
      <c r="PPS222" s="1482"/>
      <c r="PPT222" s="1152"/>
      <c r="PPU222" s="1153"/>
      <c r="PPV222" s="1271"/>
      <c r="PPW222" s="1271"/>
      <c r="PPX222" s="1271"/>
      <c r="PPY222" s="619"/>
      <c r="PPZ222" s="210"/>
      <c r="PQA222" s="1483"/>
      <c r="PQB222" s="1482"/>
      <c r="PQC222" s="1152"/>
      <c r="PQD222" s="1153"/>
      <c r="PQE222" s="1271"/>
      <c r="PQF222" s="1271"/>
      <c r="PQG222" s="1271"/>
      <c r="PQH222" s="619"/>
      <c r="PQI222" s="210"/>
      <c r="PQJ222" s="1483"/>
      <c r="PQK222" s="1482"/>
      <c r="PQL222" s="1152"/>
      <c r="PQM222" s="1153"/>
      <c r="PQN222" s="1271"/>
      <c r="PQO222" s="1271"/>
      <c r="PQP222" s="1271"/>
      <c r="PQQ222" s="619"/>
      <c r="PQR222" s="210"/>
      <c r="PQS222" s="1483"/>
      <c r="PQT222" s="1482"/>
      <c r="PQU222" s="1152"/>
      <c r="PQV222" s="1153"/>
      <c r="PQW222" s="1271"/>
      <c r="PQX222" s="1271"/>
      <c r="PQY222" s="1271"/>
      <c r="PQZ222" s="619"/>
      <c r="PRA222" s="210"/>
      <c r="PRB222" s="1483"/>
      <c r="PRC222" s="1482"/>
      <c r="PRD222" s="1152"/>
      <c r="PRE222" s="1153"/>
      <c r="PRF222" s="1271"/>
      <c r="PRG222" s="1271"/>
      <c r="PRH222" s="1271"/>
      <c r="PRI222" s="619"/>
      <c r="PRJ222" s="210"/>
      <c r="PRK222" s="1483"/>
      <c r="PRL222" s="1482"/>
      <c r="PRM222" s="1152"/>
      <c r="PRN222" s="1153"/>
      <c r="PRO222" s="1271"/>
      <c r="PRP222" s="1271"/>
      <c r="PRQ222" s="1271"/>
      <c r="PRR222" s="619"/>
      <c r="PRS222" s="210"/>
      <c r="PRT222" s="1483"/>
      <c r="PRU222" s="1482"/>
      <c r="PRV222" s="1152"/>
      <c r="PRW222" s="1153"/>
      <c r="PRX222" s="1271"/>
      <c r="PRY222" s="1271"/>
      <c r="PRZ222" s="1271"/>
      <c r="PSA222" s="619"/>
      <c r="PSB222" s="210"/>
      <c r="PSC222" s="1483"/>
      <c r="PSD222" s="1482"/>
      <c r="PSE222" s="1152"/>
      <c r="PSF222" s="1153"/>
      <c r="PSG222" s="1271"/>
      <c r="PSH222" s="1271"/>
      <c r="PSI222" s="1271"/>
      <c r="PSJ222" s="619"/>
      <c r="PSK222" s="210"/>
      <c r="PSL222" s="1483"/>
      <c r="PSM222" s="1482"/>
      <c r="PSN222" s="1152"/>
      <c r="PSO222" s="1153"/>
      <c r="PSP222" s="1271"/>
      <c r="PSQ222" s="1271"/>
      <c r="PSR222" s="1271"/>
      <c r="PSS222" s="619"/>
      <c r="PST222" s="210"/>
      <c r="PSU222" s="1483"/>
      <c r="PSV222" s="1482"/>
      <c r="PSW222" s="1152"/>
      <c r="PSX222" s="1153"/>
      <c r="PSY222" s="1271"/>
      <c r="PSZ222" s="1271"/>
      <c r="PTA222" s="1271"/>
      <c r="PTB222" s="619"/>
      <c r="PTC222" s="210"/>
      <c r="PTD222" s="1483"/>
      <c r="PTE222" s="1482"/>
      <c r="PTF222" s="1152"/>
      <c r="PTG222" s="1153"/>
      <c r="PTH222" s="1271"/>
      <c r="PTI222" s="1271"/>
      <c r="PTJ222" s="1271"/>
      <c r="PTK222" s="619"/>
      <c r="PTL222" s="210"/>
      <c r="PTM222" s="1483"/>
      <c r="PTN222" s="1482"/>
      <c r="PTO222" s="1152"/>
      <c r="PTP222" s="1153"/>
      <c r="PTQ222" s="1271"/>
      <c r="PTR222" s="1271"/>
      <c r="PTS222" s="1271"/>
      <c r="PTT222" s="619"/>
      <c r="PTU222" s="210"/>
      <c r="PTV222" s="1483"/>
      <c r="PTW222" s="1482"/>
      <c r="PTX222" s="1152"/>
      <c r="PTY222" s="1153"/>
      <c r="PTZ222" s="1271"/>
      <c r="PUA222" s="1271"/>
      <c r="PUB222" s="1271"/>
      <c r="PUC222" s="619"/>
      <c r="PUD222" s="210"/>
      <c r="PUE222" s="1483"/>
      <c r="PUF222" s="1482"/>
      <c r="PUG222" s="1152"/>
      <c r="PUH222" s="1153"/>
      <c r="PUI222" s="1271"/>
      <c r="PUJ222" s="1271"/>
      <c r="PUK222" s="1271"/>
      <c r="PUL222" s="619"/>
      <c r="PUM222" s="210"/>
      <c r="PUN222" s="1483"/>
      <c r="PUO222" s="1482"/>
      <c r="PUP222" s="1152"/>
      <c r="PUQ222" s="1153"/>
      <c r="PUR222" s="1271"/>
      <c r="PUS222" s="1271"/>
      <c r="PUT222" s="1271"/>
      <c r="PUU222" s="619"/>
      <c r="PUV222" s="210"/>
      <c r="PUW222" s="1483"/>
      <c r="PUX222" s="1482"/>
      <c r="PUY222" s="1152"/>
      <c r="PUZ222" s="1153"/>
      <c r="PVA222" s="1271"/>
      <c r="PVB222" s="1271"/>
      <c r="PVC222" s="1271"/>
      <c r="PVD222" s="619"/>
      <c r="PVE222" s="210"/>
      <c r="PVF222" s="1483"/>
      <c r="PVG222" s="1482"/>
      <c r="PVH222" s="1152"/>
      <c r="PVI222" s="1153"/>
      <c r="PVJ222" s="1271"/>
      <c r="PVK222" s="1271"/>
      <c r="PVL222" s="1271"/>
      <c r="PVM222" s="619"/>
      <c r="PVN222" s="210"/>
      <c r="PVO222" s="1483"/>
      <c r="PVP222" s="1482"/>
      <c r="PVQ222" s="1152"/>
      <c r="PVR222" s="1153"/>
      <c r="PVS222" s="1271"/>
      <c r="PVT222" s="1271"/>
      <c r="PVU222" s="1271"/>
      <c r="PVV222" s="619"/>
      <c r="PVW222" s="210"/>
      <c r="PVX222" s="1483"/>
      <c r="PVY222" s="1482"/>
      <c r="PVZ222" s="1152"/>
      <c r="PWA222" s="1153"/>
      <c r="PWB222" s="1271"/>
      <c r="PWC222" s="1271"/>
      <c r="PWD222" s="1271"/>
      <c r="PWE222" s="619"/>
      <c r="PWF222" s="210"/>
      <c r="PWG222" s="1483"/>
      <c r="PWH222" s="1482"/>
      <c r="PWI222" s="1152"/>
      <c r="PWJ222" s="1153"/>
      <c r="PWK222" s="1271"/>
      <c r="PWL222" s="1271"/>
      <c r="PWM222" s="1271"/>
      <c r="PWN222" s="619"/>
      <c r="PWO222" s="210"/>
      <c r="PWP222" s="1483"/>
      <c r="PWQ222" s="1482"/>
      <c r="PWR222" s="1152"/>
      <c r="PWS222" s="1153"/>
      <c r="PWT222" s="1271"/>
      <c r="PWU222" s="1271"/>
      <c r="PWV222" s="1271"/>
      <c r="PWW222" s="619"/>
      <c r="PWX222" s="210"/>
      <c r="PWY222" s="1483"/>
      <c r="PWZ222" s="1482"/>
      <c r="PXA222" s="1152"/>
      <c r="PXB222" s="1153"/>
      <c r="PXC222" s="1271"/>
      <c r="PXD222" s="1271"/>
      <c r="PXE222" s="1271"/>
      <c r="PXF222" s="619"/>
      <c r="PXG222" s="210"/>
      <c r="PXH222" s="1483"/>
      <c r="PXI222" s="1482"/>
      <c r="PXJ222" s="1152"/>
      <c r="PXK222" s="1153"/>
      <c r="PXL222" s="1271"/>
      <c r="PXM222" s="1271"/>
      <c r="PXN222" s="1271"/>
      <c r="PXO222" s="619"/>
      <c r="PXP222" s="210"/>
      <c r="PXQ222" s="1483"/>
      <c r="PXR222" s="1482"/>
      <c r="PXS222" s="1152"/>
      <c r="PXT222" s="1153"/>
      <c r="PXU222" s="1271"/>
      <c r="PXV222" s="1271"/>
      <c r="PXW222" s="1271"/>
      <c r="PXX222" s="619"/>
      <c r="PXY222" s="210"/>
      <c r="PXZ222" s="1483"/>
      <c r="PYA222" s="1482"/>
      <c r="PYB222" s="1152"/>
      <c r="PYC222" s="1153"/>
      <c r="PYD222" s="1271"/>
      <c r="PYE222" s="1271"/>
      <c r="PYF222" s="1271"/>
      <c r="PYG222" s="619"/>
      <c r="PYH222" s="210"/>
      <c r="PYI222" s="1483"/>
      <c r="PYJ222" s="1482"/>
      <c r="PYK222" s="1152"/>
      <c r="PYL222" s="1153"/>
      <c r="PYM222" s="1271"/>
      <c r="PYN222" s="1271"/>
      <c r="PYO222" s="1271"/>
      <c r="PYP222" s="619"/>
      <c r="PYQ222" s="210"/>
      <c r="PYR222" s="1483"/>
      <c r="PYS222" s="1482"/>
      <c r="PYT222" s="1152"/>
      <c r="PYU222" s="1153"/>
      <c r="PYV222" s="1271"/>
      <c r="PYW222" s="1271"/>
      <c r="PYX222" s="1271"/>
      <c r="PYY222" s="619"/>
      <c r="PYZ222" s="210"/>
      <c r="PZA222" s="1483"/>
      <c r="PZB222" s="1482"/>
      <c r="PZC222" s="1152"/>
      <c r="PZD222" s="1153"/>
      <c r="PZE222" s="1271"/>
      <c r="PZF222" s="1271"/>
      <c r="PZG222" s="1271"/>
      <c r="PZH222" s="619"/>
      <c r="PZI222" s="210"/>
      <c r="PZJ222" s="1483"/>
      <c r="PZK222" s="1482"/>
      <c r="PZL222" s="1152"/>
      <c r="PZM222" s="1153"/>
      <c r="PZN222" s="1271"/>
      <c r="PZO222" s="1271"/>
      <c r="PZP222" s="1271"/>
      <c r="PZQ222" s="619"/>
      <c r="PZR222" s="210"/>
      <c r="PZS222" s="1483"/>
      <c r="PZT222" s="1482"/>
      <c r="PZU222" s="1152"/>
      <c r="PZV222" s="1153"/>
      <c r="PZW222" s="1271"/>
      <c r="PZX222" s="1271"/>
      <c r="PZY222" s="1271"/>
      <c r="PZZ222" s="619"/>
      <c r="QAA222" s="210"/>
      <c r="QAB222" s="1483"/>
      <c r="QAC222" s="1482"/>
      <c r="QAD222" s="1152"/>
      <c r="QAE222" s="1153"/>
      <c r="QAF222" s="1271"/>
      <c r="QAG222" s="1271"/>
      <c r="QAH222" s="1271"/>
      <c r="QAI222" s="619"/>
      <c r="QAJ222" s="210"/>
      <c r="QAK222" s="1483"/>
      <c r="QAL222" s="1482"/>
      <c r="QAM222" s="1152"/>
      <c r="QAN222" s="1153"/>
      <c r="QAO222" s="1271"/>
      <c r="QAP222" s="1271"/>
      <c r="QAQ222" s="1271"/>
      <c r="QAR222" s="619"/>
      <c r="QAS222" s="210"/>
      <c r="QAT222" s="1483"/>
      <c r="QAU222" s="1482"/>
      <c r="QAV222" s="1152"/>
      <c r="QAW222" s="1153"/>
      <c r="QAX222" s="1271"/>
      <c r="QAY222" s="1271"/>
      <c r="QAZ222" s="1271"/>
      <c r="QBA222" s="619"/>
      <c r="QBB222" s="210"/>
      <c r="QBC222" s="1483"/>
      <c r="QBD222" s="1482"/>
      <c r="QBE222" s="1152"/>
      <c r="QBF222" s="1153"/>
      <c r="QBG222" s="1271"/>
      <c r="QBH222" s="1271"/>
      <c r="QBI222" s="1271"/>
      <c r="QBJ222" s="619"/>
      <c r="QBK222" s="210"/>
      <c r="QBL222" s="1483"/>
      <c r="QBM222" s="1482"/>
      <c r="QBN222" s="1152"/>
      <c r="QBO222" s="1153"/>
      <c r="QBP222" s="1271"/>
      <c r="QBQ222" s="1271"/>
      <c r="QBR222" s="1271"/>
      <c r="QBS222" s="619"/>
      <c r="QBT222" s="210"/>
      <c r="QBU222" s="1483"/>
      <c r="QBV222" s="1482"/>
      <c r="QBW222" s="1152"/>
      <c r="QBX222" s="1153"/>
      <c r="QBY222" s="1271"/>
      <c r="QBZ222" s="1271"/>
      <c r="QCA222" s="1271"/>
      <c r="QCB222" s="619"/>
      <c r="QCC222" s="210"/>
      <c r="QCD222" s="1483"/>
      <c r="QCE222" s="1482"/>
      <c r="QCF222" s="1152"/>
      <c r="QCG222" s="1153"/>
      <c r="QCH222" s="1271"/>
      <c r="QCI222" s="1271"/>
      <c r="QCJ222" s="1271"/>
      <c r="QCK222" s="619"/>
      <c r="QCL222" s="210"/>
      <c r="QCM222" s="1483"/>
      <c r="QCN222" s="1482"/>
      <c r="QCO222" s="1152"/>
      <c r="QCP222" s="1153"/>
      <c r="QCQ222" s="1271"/>
      <c r="QCR222" s="1271"/>
      <c r="QCS222" s="1271"/>
      <c r="QCT222" s="619"/>
      <c r="QCU222" s="210"/>
      <c r="QCV222" s="1483"/>
      <c r="QCW222" s="1482"/>
      <c r="QCX222" s="1152"/>
      <c r="QCY222" s="1153"/>
      <c r="QCZ222" s="1271"/>
      <c r="QDA222" s="1271"/>
      <c r="QDB222" s="1271"/>
      <c r="QDC222" s="619"/>
      <c r="QDD222" s="210"/>
      <c r="QDE222" s="1483"/>
      <c r="QDF222" s="1482"/>
      <c r="QDG222" s="1152"/>
      <c r="QDH222" s="1153"/>
      <c r="QDI222" s="1271"/>
      <c r="QDJ222" s="1271"/>
      <c r="QDK222" s="1271"/>
      <c r="QDL222" s="619"/>
      <c r="QDM222" s="210"/>
      <c r="QDN222" s="1483"/>
      <c r="QDO222" s="1482"/>
      <c r="QDP222" s="1152"/>
      <c r="QDQ222" s="1153"/>
      <c r="QDR222" s="1271"/>
      <c r="QDS222" s="1271"/>
      <c r="QDT222" s="1271"/>
      <c r="QDU222" s="619"/>
      <c r="QDV222" s="210"/>
      <c r="QDW222" s="1483"/>
      <c r="QDX222" s="1482"/>
      <c r="QDY222" s="1152"/>
      <c r="QDZ222" s="1153"/>
      <c r="QEA222" s="1271"/>
      <c r="QEB222" s="1271"/>
      <c r="QEC222" s="1271"/>
      <c r="QED222" s="619"/>
      <c r="QEE222" s="210"/>
      <c r="QEF222" s="1483"/>
      <c r="QEG222" s="1482"/>
      <c r="QEH222" s="1152"/>
      <c r="QEI222" s="1153"/>
      <c r="QEJ222" s="1271"/>
      <c r="QEK222" s="1271"/>
      <c r="QEL222" s="1271"/>
      <c r="QEM222" s="619"/>
      <c r="QEN222" s="210"/>
      <c r="QEO222" s="1483"/>
      <c r="QEP222" s="1482"/>
      <c r="QEQ222" s="1152"/>
      <c r="QER222" s="1153"/>
      <c r="QES222" s="1271"/>
      <c r="QET222" s="1271"/>
      <c r="QEU222" s="1271"/>
      <c r="QEV222" s="619"/>
      <c r="QEW222" s="210"/>
      <c r="QEX222" s="1483"/>
      <c r="QEY222" s="1482"/>
      <c r="QEZ222" s="1152"/>
      <c r="QFA222" s="1153"/>
      <c r="QFB222" s="1271"/>
      <c r="QFC222" s="1271"/>
      <c r="QFD222" s="1271"/>
      <c r="QFE222" s="619"/>
      <c r="QFF222" s="210"/>
      <c r="QFG222" s="1483"/>
      <c r="QFH222" s="1482"/>
      <c r="QFI222" s="1152"/>
      <c r="QFJ222" s="1153"/>
      <c r="QFK222" s="1271"/>
      <c r="QFL222" s="1271"/>
      <c r="QFM222" s="1271"/>
      <c r="QFN222" s="619"/>
      <c r="QFO222" s="210"/>
      <c r="QFP222" s="1483"/>
      <c r="QFQ222" s="1482"/>
      <c r="QFR222" s="1152"/>
      <c r="QFS222" s="1153"/>
      <c r="QFT222" s="1271"/>
      <c r="QFU222" s="1271"/>
      <c r="QFV222" s="1271"/>
      <c r="QFW222" s="619"/>
      <c r="QFX222" s="210"/>
      <c r="QFY222" s="1483"/>
      <c r="QFZ222" s="1482"/>
      <c r="QGA222" s="1152"/>
      <c r="QGB222" s="1153"/>
      <c r="QGC222" s="1271"/>
      <c r="QGD222" s="1271"/>
      <c r="QGE222" s="1271"/>
      <c r="QGF222" s="619"/>
      <c r="QGG222" s="210"/>
      <c r="QGH222" s="1483"/>
      <c r="QGI222" s="1482"/>
      <c r="QGJ222" s="1152"/>
      <c r="QGK222" s="1153"/>
      <c r="QGL222" s="1271"/>
      <c r="QGM222" s="1271"/>
      <c r="QGN222" s="1271"/>
      <c r="QGO222" s="619"/>
      <c r="QGP222" s="210"/>
      <c r="QGQ222" s="1483"/>
      <c r="QGR222" s="1482"/>
      <c r="QGS222" s="1152"/>
      <c r="QGT222" s="1153"/>
      <c r="QGU222" s="1271"/>
      <c r="QGV222" s="1271"/>
      <c r="QGW222" s="1271"/>
      <c r="QGX222" s="619"/>
      <c r="QGY222" s="210"/>
      <c r="QGZ222" s="1483"/>
      <c r="QHA222" s="1482"/>
      <c r="QHB222" s="1152"/>
      <c r="QHC222" s="1153"/>
      <c r="QHD222" s="1271"/>
      <c r="QHE222" s="1271"/>
      <c r="QHF222" s="1271"/>
      <c r="QHG222" s="619"/>
      <c r="QHH222" s="210"/>
      <c r="QHI222" s="1483"/>
      <c r="QHJ222" s="1482"/>
      <c r="QHK222" s="1152"/>
      <c r="QHL222" s="1153"/>
      <c r="QHM222" s="1271"/>
      <c r="QHN222" s="1271"/>
      <c r="QHO222" s="1271"/>
      <c r="QHP222" s="619"/>
      <c r="QHQ222" s="210"/>
      <c r="QHR222" s="1483"/>
      <c r="QHS222" s="1482"/>
      <c r="QHT222" s="1152"/>
      <c r="QHU222" s="1153"/>
      <c r="QHV222" s="1271"/>
      <c r="QHW222" s="1271"/>
      <c r="QHX222" s="1271"/>
      <c r="QHY222" s="619"/>
      <c r="QHZ222" s="210"/>
      <c r="QIA222" s="1483"/>
      <c r="QIB222" s="1482"/>
      <c r="QIC222" s="1152"/>
      <c r="QID222" s="1153"/>
      <c r="QIE222" s="1271"/>
      <c r="QIF222" s="1271"/>
      <c r="QIG222" s="1271"/>
      <c r="QIH222" s="619"/>
      <c r="QII222" s="210"/>
      <c r="QIJ222" s="1483"/>
      <c r="QIK222" s="1482"/>
      <c r="QIL222" s="1152"/>
      <c r="QIM222" s="1153"/>
      <c r="QIN222" s="1271"/>
      <c r="QIO222" s="1271"/>
      <c r="QIP222" s="1271"/>
      <c r="QIQ222" s="619"/>
      <c r="QIR222" s="210"/>
      <c r="QIS222" s="1483"/>
      <c r="QIT222" s="1482"/>
      <c r="QIU222" s="1152"/>
      <c r="QIV222" s="1153"/>
      <c r="QIW222" s="1271"/>
      <c r="QIX222" s="1271"/>
      <c r="QIY222" s="1271"/>
      <c r="QIZ222" s="619"/>
      <c r="QJA222" s="210"/>
      <c r="QJB222" s="1483"/>
      <c r="QJC222" s="1482"/>
      <c r="QJD222" s="1152"/>
      <c r="QJE222" s="1153"/>
      <c r="QJF222" s="1271"/>
      <c r="QJG222" s="1271"/>
      <c r="QJH222" s="1271"/>
      <c r="QJI222" s="619"/>
      <c r="QJJ222" s="210"/>
      <c r="QJK222" s="1483"/>
      <c r="QJL222" s="1482"/>
      <c r="QJM222" s="1152"/>
      <c r="QJN222" s="1153"/>
      <c r="QJO222" s="1271"/>
      <c r="QJP222" s="1271"/>
      <c r="QJQ222" s="1271"/>
      <c r="QJR222" s="619"/>
      <c r="QJS222" s="210"/>
      <c r="QJT222" s="1483"/>
      <c r="QJU222" s="1482"/>
      <c r="QJV222" s="1152"/>
      <c r="QJW222" s="1153"/>
      <c r="QJX222" s="1271"/>
      <c r="QJY222" s="1271"/>
      <c r="QJZ222" s="1271"/>
      <c r="QKA222" s="619"/>
      <c r="QKB222" s="210"/>
      <c r="QKC222" s="1483"/>
      <c r="QKD222" s="1482"/>
      <c r="QKE222" s="1152"/>
      <c r="QKF222" s="1153"/>
      <c r="QKG222" s="1271"/>
      <c r="QKH222" s="1271"/>
      <c r="QKI222" s="1271"/>
      <c r="QKJ222" s="619"/>
      <c r="QKK222" s="210"/>
      <c r="QKL222" s="1483"/>
      <c r="QKM222" s="1482"/>
      <c r="QKN222" s="1152"/>
      <c r="QKO222" s="1153"/>
      <c r="QKP222" s="1271"/>
      <c r="QKQ222" s="1271"/>
      <c r="QKR222" s="1271"/>
      <c r="QKS222" s="619"/>
      <c r="QKT222" s="210"/>
      <c r="QKU222" s="1483"/>
      <c r="QKV222" s="1482"/>
      <c r="QKW222" s="1152"/>
      <c r="QKX222" s="1153"/>
      <c r="QKY222" s="1271"/>
      <c r="QKZ222" s="1271"/>
      <c r="QLA222" s="1271"/>
      <c r="QLB222" s="619"/>
      <c r="QLC222" s="210"/>
      <c r="QLD222" s="1483"/>
      <c r="QLE222" s="1482"/>
      <c r="QLF222" s="1152"/>
      <c r="QLG222" s="1153"/>
      <c r="QLH222" s="1271"/>
      <c r="QLI222" s="1271"/>
      <c r="QLJ222" s="1271"/>
      <c r="QLK222" s="619"/>
      <c r="QLL222" s="210"/>
      <c r="QLM222" s="1483"/>
      <c r="QLN222" s="1482"/>
      <c r="QLO222" s="1152"/>
      <c r="QLP222" s="1153"/>
      <c r="QLQ222" s="1271"/>
      <c r="QLR222" s="1271"/>
      <c r="QLS222" s="1271"/>
      <c r="QLT222" s="619"/>
      <c r="QLU222" s="210"/>
      <c r="QLV222" s="1483"/>
      <c r="QLW222" s="1482"/>
      <c r="QLX222" s="1152"/>
      <c r="QLY222" s="1153"/>
      <c r="QLZ222" s="1271"/>
      <c r="QMA222" s="1271"/>
      <c r="QMB222" s="1271"/>
      <c r="QMC222" s="619"/>
      <c r="QMD222" s="210"/>
      <c r="QME222" s="1483"/>
      <c r="QMF222" s="1482"/>
      <c r="QMG222" s="1152"/>
      <c r="QMH222" s="1153"/>
      <c r="QMI222" s="1271"/>
      <c r="QMJ222" s="1271"/>
      <c r="QMK222" s="1271"/>
      <c r="QML222" s="619"/>
      <c r="QMM222" s="210"/>
      <c r="QMN222" s="1483"/>
      <c r="QMO222" s="1482"/>
      <c r="QMP222" s="1152"/>
      <c r="QMQ222" s="1153"/>
      <c r="QMR222" s="1271"/>
      <c r="QMS222" s="1271"/>
      <c r="QMT222" s="1271"/>
      <c r="QMU222" s="619"/>
      <c r="QMV222" s="210"/>
      <c r="QMW222" s="1483"/>
      <c r="QMX222" s="1482"/>
      <c r="QMY222" s="1152"/>
      <c r="QMZ222" s="1153"/>
      <c r="QNA222" s="1271"/>
      <c r="QNB222" s="1271"/>
      <c r="QNC222" s="1271"/>
      <c r="QND222" s="619"/>
      <c r="QNE222" s="210"/>
      <c r="QNF222" s="1483"/>
      <c r="QNG222" s="1482"/>
      <c r="QNH222" s="1152"/>
      <c r="QNI222" s="1153"/>
      <c r="QNJ222" s="1271"/>
      <c r="QNK222" s="1271"/>
      <c r="QNL222" s="1271"/>
      <c r="QNM222" s="619"/>
      <c r="QNN222" s="210"/>
      <c r="QNO222" s="1483"/>
      <c r="QNP222" s="1482"/>
      <c r="QNQ222" s="1152"/>
      <c r="QNR222" s="1153"/>
      <c r="QNS222" s="1271"/>
      <c r="QNT222" s="1271"/>
      <c r="QNU222" s="1271"/>
      <c r="QNV222" s="619"/>
      <c r="QNW222" s="210"/>
      <c r="QNX222" s="1483"/>
      <c r="QNY222" s="1482"/>
      <c r="QNZ222" s="1152"/>
      <c r="QOA222" s="1153"/>
      <c r="QOB222" s="1271"/>
      <c r="QOC222" s="1271"/>
      <c r="QOD222" s="1271"/>
      <c r="QOE222" s="619"/>
      <c r="QOF222" s="210"/>
      <c r="QOG222" s="1483"/>
      <c r="QOH222" s="1482"/>
      <c r="QOI222" s="1152"/>
      <c r="QOJ222" s="1153"/>
      <c r="QOK222" s="1271"/>
      <c r="QOL222" s="1271"/>
      <c r="QOM222" s="1271"/>
      <c r="QON222" s="619"/>
      <c r="QOO222" s="210"/>
      <c r="QOP222" s="1483"/>
      <c r="QOQ222" s="1482"/>
      <c r="QOR222" s="1152"/>
      <c r="QOS222" s="1153"/>
      <c r="QOT222" s="1271"/>
      <c r="QOU222" s="1271"/>
      <c r="QOV222" s="1271"/>
      <c r="QOW222" s="619"/>
      <c r="QOX222" s="210"/>
      <c r="QOY222" s="1483"/>
      <c r="QOZ222" s="1482"/>
      <c r="QPA222" s="1152"/>
      <c r="QPB222" s="1153"/>
      <c r="QPC222" s="1271"/>
      <c r="QPD222" s="1271"/>
      <c r="QPE222" s="1271"/>
      <c r="QPF222" s="619"/>
      <c r="QPG222" s="210"/>
      <c r="QPH222" s="1483"/>
      <c r="QPI222" s="1482"/>
      <c r="QPJ222" s="1152"/>
      <c r="QPK222" s="1153"/>
      <c r="QPL222" s="1271"/>
      <c r="QPM222" s="1271"/>
      <c r="QPN222" s="1271"/>
      <c r="QPO222" s="619"/>
      <c r="QPP222" s="210"/>
      <c r="QPQ222" s="1483"/>
      <c r="QPR222" s="1482"/>
      <c r="QPS222" s="1152"/>
      <c r="QPT222" s="1153"/>
      <c r="QPU222" s="1271"/>
      <c r="QPV222" s="1271"/>
      <c r="QPW222" s="1271"/>
      <c r="QPX222" s="619"/>
      <c r="QPY222" s="210"/>
      <c r="QPZ222" s="1483"/>
      <c r="QQA222" s="1482"/>
      <c r="QQB222" s="1152"/>
      <c r="QQC222" s="1153"/>
      <c r="QQD222" s="1271"/>
      <c r="QQE222" s="1271"/>
      <c r="QQF222" s="1271"/>
      <c r="QQG222" s="619"/>
      <c r="QQH222" s="210"/>
      <c r="QQI222" s="1483"/>
      <c r="QQJ222" s="1482"/>
      <c r="QQK222" s="1152"/>
      <c r="QQL222" s="1153"/>
      <c r="QQM222" s="1271"/>
      <c r="QQN222" s="1271"/>
      <c r="QQO222" s="1271"/>
      <c r="QQP222" s="619"/>
      <c r="QQQ222" s="210"/>
      <c r="QQR222" s="1483"/>
      <c r="QQS222" s="1482"/>
      <c r="QQT222" s="1152"/>
      <c r="QQU222" s="1153"/>
      <c r="QQV222" s="1271"/>
      <c r="QQW222" s="1271"/>
      <c r="QQX222" s="1271"/>
      <c r="QQY222" s="619"/>
      <c r="QQZ222" s="210"/>
      <c r="QRA222" s="1483"/>
      <c r="QRB222" s="1482"/>
      <c r="QRC222" s="1152"/>
      <c r="QRD222" s="1153"/>
      <c r="QRE222" s="1271"/>
      <c r="QRF222" s="1271"/>
      <c r="QRG222" s="1271"/>
      <c r="QRH222" s="619"/>
      <c r="QRI222" s="210"/>
      <c r="QRJ222" s="1483"/>
      <c r="QRK222" s="1482"/>
      <c r="QRL222" s="1152"/>
      <c r="QRM222" s="1153"/>
      <c r="QRN222" s="1271"/>
      <c r="QRO222" s="1271"/>
      <c r="QRP222" s="1271"/>
      <c r="QRQ222" s="619"/>
      <c r="QRR222" s="210"/>
      <c r="QRS222" s="1483"/>
      <c r="QRT222" s="1482"/>
      <c r="QRU222" s="1152"/>
      <c r="QRV222" s="1153"/>
      <c r="QRW222" s="1271"/>
      <c r="QRX222" s="1271"/>
      <c r="QRY222" s="1271"/>
      <c r="QRZ222" s="619"/>
      <c r="QSA222" s="210"/>
      <c r="QSB222" s="1483"/>
      <c r="QSC222" s="1482"/>
      <c r="QSD222" s="1152"/>
      <c r="QSE222" s="1153"/>
      <c r="QSF222" s="1271"/>
      <c r="QSG222" s="1271"/>
      <c r="QSH222" s="1271"/>
      <c r="QSI222" s="619"/>
      <c r="QSJ222" s="210"/>
      <c r="QSK222" s="1483"/>
      <c r="QSL222" s="1482"/>
      <c r="QSM222" s="1152"/>
      <c r="QSN222" s="1153"/>
      <c r="QSO222" s="1271"/>
      <c r="QSP222" s="1271"/>
      <c r="QSQ222" s="1271"/>
      <c r="QSR222" s="619"/>
      <c r="QSS222" s="210"/>
      <c r="QST222" s="1483"/>
      <c r="QSU222" s="1482"/>
      <c r="QSV222" s="1152"/>
      <c r="QSW222" s="1153"/>
      <c r="QSX222" s="1271"/>
      <c r="QSY222" s="1271"/>
      <c r="QSZ222" s="1271"/>
      <c r="QTA222" s="619"/>
      <c r="QTB222" s="210"/>
      <c r="QTC222" s="1483"/>
      <c r="QTD222" s="1482"/>
      <c r="QTE222" s="1152"/>
      <c r="QTF222" s="1153"/>
      <c r="QTG222" s="1271"/>
      <c r="QTH222" s="1271"/>
      <c r="QTI222" s="1271"/>
      <c r="QTJ222" s="619"/>
      <c r="QTK222" s="210"/>
      <c r="QTL222" s="1483"/>
      <c r="QTM222" s="1482"/>
      <c r="QTN222" s="1152"/>
      <c r="QTO222" s="1153"/>
      <c r="QTP222" s="1271"/>
      <c r="QTQ222" s="1271"/>
      <c r="QTR222" s="1271"/>
      <c r="QTS222" s="619"/>
      <c r="QTT222" s="210"/>
      <c r="QTU222" s="1483"/>
      <c r="QTV222" s="1482"/>
      <c r="QTW222" s="1152"/>
      <c r="QTX222" s="1153"/>
      <c r="QTY222" s="1271"/>
      <c r="QTZ222" s="1271"/>
      <c r="QUA222" s="1271"/>
      <c r="QUB222" s="619"/>
      <c r="QUC222" s="210"/>
      <c r="QUD222" s="1483"/>
      <c r="QUE222" s="1482"/>
      <c r="QUF222" s="1152"/>
      <c r="QUG222" s="1153"/>
      <c r="QUH222" s="1271"/>
      <c r="QUI222" s="1271"/>
      <c r="QUJ222" s="1271"/>
      <c r="QUK222" s="619"/>
      <c r="QUL222" s="210"/>
      <c r="QUM222" s="1483"/>
      <c r="QUN222" s="1482"/>
      <c r="QUO222" s="1152"/>
      <c r="QUP222" s="1153"/>
      <c r="QUQ222" s="1271"/>
      <c r="QUR222" s="1271"/>
      <c r="QUS222" s="1271"/>
      <c r="QUT222" s="619"/>
      <c r="QUU222" s="210"/>
      <c r="QUV222" s="1483"/>
      <c r="QUW222" s="1482"/>
      <c r="QUX222" s="1152"/>
      <c r="QUY222" s="1153"/>
      <c r="QUZ222" s="1271"/>
      <c r="QVA222" s="1271"/>
      <c r="QVB222" s="1271"/>
      <c r="QVC222" s="619"/>
      <c r="QVD222" s="210"/>
      <c r="QVE222" s="1483"/>
      <c r="QVF222" s="1482"/>
      <c r="QVG222" s="1152"/>
      <c r="QVH222" s="1153"/>
      <c r="QVI222" s="1271"/>
      <c r="QVJ222" s="1271"/>
      <c r="QVK222" s="1271"/>
      <c r="QVL222" s="619"/>
      <c r="QVM222" s="210"/>
      <c r="QVN222" s="1483"/>
      <c r="QVO222" s="1482"/>
      <c r="QVP222" s="1152"/>
      <c r="QVQ222" s="1153"/>
      <c r="QVR222" s="1271"/>
      <c r="QVS222" s="1271"/>
      <c r="QVT222" s="1271"/>
      <c r="QVU222" s="619"/>
      <c r="QVV222" s="210"/>
      <c r="QVW222" s="1483"/>
      <c r="QVX222" s="1482"/>
      <c r="QVY222" s="1152"/>
      <c r="QVZ222" s="1153"/>
      <c r="QWA222" s="1271"/>
      <c r="QWB222" s="1271"/>
      <c r="QWC222" s="1271"/>
      <c r="QWD222" s="619"/>
      <c r="QWE222" s="210"/>
      <c r="QWF222" s="1483"/>
      <c r="QWG222" s="1482"/>
      <c r="QWH222" s="1152"/>
      <c r="QWI222" s="1153"/>
      <c r="QWJ222" s="1271"/>
      <c r="QWK222" s="1271"/>
      <c r="QWL222" s="1271"/>
      <c r="QWM222" s="619"/>
      <c r="QWN222" s="210"/>
      <c r="QWO222" s="1483"/>
      <c r="QWP222" s="1482"/>
      <c r="QWQ222" s="1152"/>
      <c r="QWR222" s="1153"/>
      <c r="QWS222" s="1271"/>
      <c r="QWT222" s="1271"/>
      <c r="QWU222" s="1271"/>
      <c r="QWV222" s="619"/>
      <c r="QWW222" s="210"/>
      <c r="QWX222" s="1483"/>
      <c r="QWY222" s="1482"/>
      <c r="QWZ222" s="1152"/>
      <c r="QXA222" s="1153"/>
      <c r="QXB222" s="1271"/>
      <c r="QXC222" s="1271"/>
      <c r="QXD222" s="1271"/>
      <c r="QXE222" s="619"/>
      <c r="QXF222" s="210"/>
      <c r="QXG222" s="1483"/>
      <c r="QXH222" s="1482"/>
      <c r="QXI222" s="1152"/>
      <c r="QXJ222" s="1153"/>
      <c r="QXK222" s="1271"/>
      <c r="QXL222" s="1271"/>
      <c r="QXM222" s="1271"/>
      <c r="QXN222" s="619"/>
      <c r="QXO222" s="210"/>
      <c r="QXP222" s="1483"/>
      <c r="QXQ222" s="1482"/>
      <c r="QXR222" s="1152"/>
      <c r="QXS222" s="1153"/>
      <c r="QXT222" s="1271"/>
      <c r="QXU222" s="1271"/>
      <c r="QXV222" s="1271"/>
      <c r="QXW222" s="619"/>
      <c r="QXX222" s="210"/>
      <c r="QXY222" s="1483"/>
      <c r="QXZ222" s="1482"/>
      <c r="QYA222" s="1152"/>
      <c r="QYB222" s="1153"/>
      <c r="QYC222" s="1271"/>
      <c r="QYD222" s="1271"/>
      <c r="QYE222" s="1271"/>
      <c r="QYF222" s="619"/>
      <c r="QYG222" s="210"/>
      <c r="QYH222" s="1483"/>
      <c r="QYI222" s="1482"/>
      <c r="QYJ222" s="1152"/>
      <c r="QYK222" s="1153"/>
      <c r="QYL222" s="1271"/>
      <c r="QYM222" s="1271"/>
      <c r="QYN222" s="1271"/>
      <c r="QYO222" s="619"/>
      <c r="QYP222" s="210"/>
      <c r="QYQ222" s="1483"/>
      <c r="QYR222" s="1482"/>
      <c r="QYS222" s="1152"/>
      <c r="QYT222" s="1153"/>
      <c r="QYU222" s="1271"/>
      <c r="QYV222" s="1271"/>
      <c r="QYW222" s="1271"/>
      <c r="QYX222" s="619"/>
      <c r="QYY222" s="210"/>
      <c r="QYZ222" s="1483"/>
      <c r="QZA222" s="1482"/>
      <c r="QZB222" s="1152"/>
      <c r="QZC222" s="1153"/>
      <c r="QZD222" s="1271"/>
      <c r="QZE222" s="1271"/>
      <c r="QZF222" s="1271"/>
      <c r="QZG222" s="619"/>
      <c r="QZH222" s="210"/>
      <c r="QZI222" s="1483"/>
      <c r="QZJ222" s="1482"/>
      <c r="QZK222" s="1152"/>
      <c r="QZL222" s="1153"/>
      <c r="QZM222" s="1271"/>
      <c r="QZN222" s="1271"/>
      <c r="QZO222" s="1271"/>
      <c r="QZP222" s="619"/>
      <c r="QZQ222" s="210"/>
      <c r="QZR222" s="1483"/>
      <c r="QZS222" s="1482"/>
      <c r="QZT222" s="1152"/>
      <c r="QZU222" s="1153"/>
      <c r="QZV222" s="1271"/>
      <c r="QZW222" s="1271"/>
      <c r="QZX222" s="1271"/>
      <c r="QZY222" s="619"/>
      <c r="QZZ222" s="210"/>
      <c r="RAA222" s="1483"/>
      <c r="RAB222" s="1482"/>
      <c r="RAC222" s="1152"/>
      <c r="RAD222" s="1153"/>
      <c r="RAE222" s="1271"/>
      <c r="RAF222" s="1271"/>
      <c r="RAG222" s="1271"/>
      <c r="RAH222" s="619"/>
      <c r="RAI222" s="210"/>
      <c r="RAJ222" s="1483"/>
      <c r="RAK222" s="1482"/>
      <c r="RAL222" s="1152"/>
      <c r="RAM222" s="1153"/>
      <c r="RAN222" s="1271"/>
      <c r="RAO222" s="1271"/>
      <c r="RAP222" s="1271"/>
      <c r="RAQ222" s="619"/>
      <c r="RAR222" s="210"/>
      <c r="RAS222" s="1483"/>
      <c r="RAT222" s="1482"/>
      <c r="RAU222" s="1152"/>
      <c r="RAV222" s="1153"/>
      <c r="RAW222" s="1271"/>
      <c r="RAX222" s="1271"/>
      <c r="RAY222" s="1271"/>
      <c r="RAZ222" s="619"/>
      <c r="RBA222" s="210"/>
      <c r="RBB222" s="1483"/>
      <c r="RBC222" s="1482"/>
      <c r="RBD222" s="1152"/>
      <c r="RBE222" s="1153"/>
      <c r="RBF222" s="1271"/>
      <c r="RBG222" s="1271"/>
      <c r="RBH222" s="1271"/>
      <c r="RBI222" s="619"/>
      <c r="RBJ222" s="210"/>
      <c r="RBK222" s="1483"/>
      <c r="RBL222" s="1482"/>
      <c r="RBM222" s="1152"/>
      <c r="RBN222" s="1153"/>
      <c r="RBO222" s="1271"/>
      <c r="RBP222" s="1271"/>
      <c r="RBQ222" s="1271"/>
      <c r="RBR222" s="619"/>
      <c r="RBS222" s="210"/>
      <c r="RBT222" s="1483"/>
      <c r="RBU222" s="1482"/>
      <c r="RBV222" s="1152"/>
      <c r="RBW222" s="1153"/>
      <c r="RBX222" s="1271"/>
      <c r="RBY222" s="1271"/>
      <c r="RBZ222" s="1271"/>
      <c r="RCA222" s="619"/>
      <c r="RCB222" s="210"/>
      <c r="RCC222" s="1483"/>
      <c r="RCD222" s="1482"/>
      <c r="RCE222" s="1152"/>
      <c r="RCF222" s="1153"/>
      <c r="RCG222" s="1271"/>
      <c r="RCH222" s="1271"/>
      <c r="RCI222" s="1271"/>
      <c r="RCJ222" s="619"/>
      <c r="RCK222" s="210"/>
      <c r="RCL222" s="1483"/>
      <c r="RCM222" s="1482"/>
      <c r="RCN222" s="1152"/>
      <c r="RCO222" s="1153"/>
      <c r="RCP222" s="1271"/>
      <c r="RCQ222" s="1271"/>
      <c r="RCR222" s="1271"/>
      <c r="RCS222" s="619"/>
      <c r="RCT222" s="210"/>
      <c r="RCU222" s="1483"/>
      <c r="RCV222" s="1482"/>
      <c r="RCW222" s="1152"/>
      <c r="RCX222" s="1153"/>
      <c r="RCY222" s="1271"/>
      <c r="RCZ222" s="1271"/>
      <c r="RDA222" s="1271"/>
      <c r="RDB222" s="619"/>
      <c r="RDC222" s="210"/>
      <c r="RDD222" s="1483"/>
      <c r="RDE222" s="1482"/>
      <c r="RDF222" s="1152"/>
      <c r="RDG222" s="1153"/>
      <c r="RDH222" s="1271"/>
      <c r="RDI222" s="1271"/>
      <c r="RDJ222" s="1271"/>
      <c r="RDK222" s="619"/>
      <c r="RDL222" s="210"/>
      <c r="RDM222" s="1483"/>
      <c r="RDN222" s="1482"/>
      <c r="RDO222" s="1152"/>
      <c r="RDP222" s="1153"/>
      <c r="RDQ222" s="1271"/>
      <c r="RDR222" s="1271"/>
      <c r="RDS222" s="1271"/>
      <c r="RDT222" s="619"/>
      <c r="RDU222" s="210"/>
      <c r="RDV222" s="1483"/>
      <c r="RDW222" s="1482"/>
      <c r="RDX222" s="1152"/>
      <c r="RDY222" s="1153"/>
      <c r="RDZ222" s="1271"/>
      <c r="REA222" s="1271"/>
      <c r="REB222" s="1271"/>
      <c r="REC222" s="619"/>
      <c r="RED222" s="210"/>
      <c r="REE222" s="1483"/>
      <c r="REF222" s="1482"/>
      <c r="REG222" s="1152"/>
      <c r="REH222" s="1153"/>
      <c r="REI222" s="1271"/>
      <c r="REJ222" s="1271"/>
      <c r="REK222" s="1271"/>
      <c r="REL222" s="619"/>
      <c r="REM222" s="210"/>
      <c r="REN222" s="1483"/>
      <c r="REO222" s="1482"/>
      <c r="REP222" s="1152"/>
      <c r="REQ222" s="1153"/>
      <c r="RER222" s="1271"/>
      <c r="RES222" s="1271"/>
      <c r="RET222" s="1271"/>
      <c r="REU222" s="619"/>
      <c r="REV222" s="210"/>
      <c r="REW222" s="1483"/>
      <c r="REX222" s="1482"/>
      <c r="REY222" s="1152"/>
      <c r="REZ222" s="1153"/>
      <c r="RFA222" s="1271"/>
      <c r="RFB222" s="1271"/>
      <c r="RFC222" s="1271"/>
      <c r="RFD222" s="619"/>
      <c r="RFE222" s="210"/>
      <c r="RFF222" s="1483"/>
      <c r="RFG222" s="1482"/>
      <c r="RFH222" s="1152"/>
      <c r="RFI222" s="1153"/>
      <c r="RFJ222" s="1271"/>
      <c r="RFK222" s="1271"/>
      <c r="RFL222" s="1271"/>
      <c r="RFM222" s="619"/>
      <c r="RFN222" s="210"/>
      <c r="RFO222" s="1483"/>
      <c r="RFP222" s="1482"/>
      <c r="RFQ222" s="1152"/>
      <c r="RFR222" s="1153"/>
      <c r="RFS222" s="1271"/>
      <c r="RFT222" s="1271"/>
      <c r="RFU222" s="1271"/>
      <c r="RFV222" s="619"/>
      <c r="RFW222" s="210"/>
      <c r="RFX222" s="1483"/>
      <c r="RFY222" s="1482"/>
      <c r="RFZ222" s="1152"/>
      <c r="RGA222" s="1153"/>
      <c r="RGB222" s="1271"/>
      <c r="RGC222" s="1271"/>
      <c r="RGD222" s="1271"/>
      <c r="RGE222" s="619"/>
      <c r="RGF222" s="210"/>
      <c r="RGG222" s="1483"/>
      <c r="RGH222" s="1482"/>
      <c r="RGI222" s="1152"/>
      <c r="RGJ222" s="1153"/>
      <c r="RGK222" s="1271"/>
      <c r="RGL222" s="1271"/>
      <c r="RGM222" s="1271"/>
      <c r="RGN222" s="619"/>
      <c r="RGO222" s="210"/>
      <c r="RGP222" s="1483"/>
      <c r="RGQ222" s="1482"/>
      <c r="RGR222" s="1152"/>
      <c r="RGS222" s="1153"/>
      <c r="RGT222" s="1271"/>
      <c r="RGU222" s="1271"/>
      <c r="RGV222" s="1271"/>
      <c r="RGW222" s="619"/>
      <c r="RGX222" s="210"/>
      <c r="RGY222" s="1483"/>
      <c r="RGZ222" s="1482"/>
      <c r="RHA222" s="1152"/>
      <c r="RHB222" s="1153"/>
      <c r="RHC222" s="1271"/>
      <c r="RHD222" s="1271"/>
      <c r="RHE222" s="1271"/>
      <c r="RHF222" s="619"/>
      <c r="RHG222" s="210"/>
      <c r="RHH222" s="1483"/>
      <c r="RHI222" s="1482"/>
      <c r="RHJ222" s="1152"/>
      <c r="RHK222" s="1153"/>
      <c r="RHL222" s="1271"/>
      <c r="RHM222" s="1271"/>
      <c r="RHN222" s="1271"/>
      <c r="RHO222" s="619"/>
      <c r="RHP222" s="210"/>
      <c r="RHQ222" s="1483"/>
      <c r="RHR222" s="1482"/>
      <c r="RHS222" s="1152"/>
      <c r="RHT222" s="1153"/>
      <c r="RHU222" s="1271"/>
      <c r="RHV222" s="1271"/>
      <c r="RHW222" s="1271"/>
      <c r="RHX222" s="619"/>
      <c r="RHY222" s="210"/>
      <c r="RHZ222" s="1483"/>
      <c r="RIA222" s="1482"/>
      <c r="RIB222" s="1152"/>
      <c r="RIC222" s="1153"/>
      <c r="RID222" s="1271"/>
      <c r="RIE222" s="1271"/>
      <c r="RIF222" s="1271"/>
      <c r="RIG222" s="619"/>
      <c r="RIH222" s="210"/>
      <c r="RII222" s="1483"/>
      <c r="RIJ222" s="1482"/>
      <c r="RIK222" s="1152"/>
      <c r="RIL222" s="1153"/>
      <c r="RIM222" s="1271"/>
      <c r="RIN222" s="1271"/>
      <c r="RIO222" s="1271"/>
      <c r="RIP222" s="619"/>
      <c r="RIQ222" s="210"/>
      <c r="RIR222" s="1483"/>
      <c r="RIS222" s="1482"/>
      <c r="RIT222" s="1152"/>
      <c r="RIU222" s="1153"/>
      <c r="RIV222" s="1271"/>
      <c r="RIW222" s="1271"/>
      <c r="RIX222" s="1271"/>
      <c r="RIY222" s="619"/>
      <c r="RIZ222" s="210"/>
      <c r="RJA222" s="1483"/>
      <c r="RJB222" s="1482"/>
      <c r="RJC222" s="1152"/>
      <c r="RJD222" s="1153"/>
      <c r="RJE222" s="1271"/>
      <c r="RJF222" s="1271"/>
      <c r="RJG222" s="1271"/>
      <c r="RJH222" s="619"/>
      <c r="RJI222" s="210"/>
      <c r="RJJ222" s="1483"/>
      <c r="RJK222" s="1482"/>
      <c r="RJL222" s="1152"/>
      <c r="RJM222" s="1153"/>
      <c r="RJN222" s="1271"/>
      <c r="RJO222" s="1271"/>
      <c r="RJP222" s="1271"/>
      <c r="RJQ222" s="619"/>
      <c r="RJR222" s="210"/>
      <c r="RJS222" s="1483"/>
      <c r="RJT222" s="1482"/>
      <c r="RJU222" s="1152"/>
      <c r="RJV222" s="1153"/>
      <c r="RJW222" s="1271"/>
      <c r="RJX222" s="1271"/>
      <c r="RJY222" s="1271"/>
      <c r="RJZ222" s="619"/>
      <c r="RKA222" s="210"/>
      <c r="RKB222" s="1483"/>
      <c r="RKC222" s="1482"/>
      <c r="RKD222" s="1152"/>
      <c r="RKE222" s="1153"/>
      <c r="RKF222" s="1271"/>
      <c r="RKG222" s="1271"/>
      <c r="RKH222" s="1271"/>
      <c r="RKI222" s="619"/>
      <c r="RKJ222" s="210"/>
      <c r="RKK222" s="1483"/>
      <c r="RKL222" s="1482"/>
      <c r="RKM222" s="1152"/>
      <c r="RKN222" s="1153"/>
      <c r="RKO222" s="1271"/>
      <c r="RKP222" s="1271"/>
      <c r="RKQ222" s="1271"/>
      <c r="RKR222" s="619"/>
      <c r="RKS222" s="210"/>
      <c r="RKT222" s="1483"/>
      <c r="RKU222" s="1482"/>
      <c r="RKV222" s="1152"/>
      <c r="RKW222" s="1153"/>
      <c r="RKX222" s="1271"/>
      <c r="RKY222" s="1271"/>
      <c r="RKZ222" s="1271"/>
      <c r="RLA222" s="619"/>
      <c r="RLB222" s="210"/>
      <c r="RLC222" s="1483"/>
      <c r="RLD222" s="1482"/>
      <c r="RLE222" s="1152"/>
      <c r="RLF222" s="1153"/>
      <c r="RLG222" s="1271"/>
      <c r="RLH222" s="1271"/>
      <c r="RLI222" s="1271"/>
      <c r="RLJ222" s="619"/>
      <c r="RLK222" s="210"/>
      <c r="RLL222" s="1483"/>
      <c r="RLM222" s="1482"/>
      <c r="RLN222" s="1152"/>
      <c r="RLO222" s="1153"/>
      <c r="RLP222" s="1271"/>
      <c r="RLQ222" s="1271"/>
      <c r="RLR222" s="1271"/>
      <c r="RLS222" s="619"/>
      <c r="RLT222" s="210"/>
      <c r="RLU222" s="1483"/>
      <c r="RLV222" s="1482"/>
      <c r="RLW222" s="1152"/>
      <c r="RLX222" s="1153"/>
      <c r="RLY222" s="1271"/>
      <c r="RLZ222" s="1271"/>
      <c r="RMA222" s="1271"/>
      <c r="RMB222" s="619"/>
      <c r="RMC222" s="210"/>
      <c r="RMD222" s="1483"/>
      <c r="RME222" s="1482"/>
      <c r="RMF222" s="1152"/>
      <c r="RMG222" s="1153"/>
      <c r="RMH222" s="1271"/>
      <c r="RMI222" s="1271"/>
      <c r="RMJ222" s="1271"/>
      <c r="RMK222" s="619"/>
      <c r="RML222" s="210"/>
      <c r="RMM222" s="1483"/>
      <c r="RMN222" s="1482"/>
      <c r="RMO222" s="1152"/>
      <c r="RMP222" s="1153"/>
      <c r="RMQ222" s="1271"/>
      <c r="RMR222" s="1271"/>
      <c r="RMS222" s="1271"/>
      <c r="RMT222" s="619"/>
      <c r="RMU222" s="210"/>
      <c r="RMV222" s="1483"/>
      <c r="RMW222" s="1482"/>
      <c r="RMX222" s="1152"/>
      <c r="RMY222" s="1153"/>
      <c r="RMZ222" s="1271"/>
      <c r="RNA222" s="1271"/>
      <c r="RNB222" s="1271"/>
      <c r="RNC222" s="619"/>
      <c r="RND222" s="210"/>
      <c r="RNE222" s="1483"/>
      <c r="RNF222" s="1482"/>
      <c r="RNG222" s="1152"/>
      <c r="RNH222" s="1153"/>
      <c r="RNI222" s="1271"/>
      <c r="RNJ222" s="1271"/>
      <c r="RNK222" s="1271"/>
      <c r="RNL222" s="619"/>
      <c r="RNM222" s="210"/>
      <c r="RNN222" s="1483"/>
      <c r="RNO222" s="1482"/>
      <c r="RNP222" s="1152"/>
      <c r="RNQ222" s="1153"/>
      <c r="RNR222" s="1271"/>
      <c r="RNS222" s="1271"/>
      <c r="RNT222" s="1271"/>
      <c r="RNU222" s="619"/>
      <c r="RNV222" s="210"/>
      <c r="RNW222" s="1483"/>
      <c r="RNX222" s="1482"/>
      <c r="RNY222" s="1152"/>
      <c r="RNZ222" s="1153"/>
      <c r="ROA222" s="1271"/>
      <c r="ROB222" s="1271"/>
      <c r="ROC222" s="1271"/>
      <c r="ROD222" s="619"/>
      <c r="ROE222" s="210"/>
      <c r="ROF222" s="1483"/>
      <c r="ROG222" s="1482"/>
      <c r="ROH222" s="1152"/>
      <c r="ROI222" s="1153"/>
      <c r="ROJ222" s="1271"/>
      <c r="ROK222" s="1271"/>
      <c r="ROL222" s="1271"/>
      <c r="ROM222" s="619"/>
      <c r="RON222" s="210"/>
      <c r="ROO222" s="1483"/>
      <c r="ROP222" s="1482"/>
      <c r="ROQ222" s="1152"/>
      <c r="ROR222" s="1153"/>
      <c r="ROS222" s="1271"/>
      <c r="ROT222" s="1271"/>
      <c r="ROU222" s="1271"/>
      <c r="ROV222" s="619"/>
      <c r="ROW222" s="210"/>
      <c r="ROX222" s="1483"/>
      <c r="ROY222" s="1482"/>
      <c r="ROZ222" s="1152"/>
      <c r="RPA222" s="1153"/>
      <c r="RPB222" s="1271"/>
      <c r="RPC222" s="1271"/>
      <c r="RPD222" s="1271"/>
      <c r="RPE222" s="619"/>
      <c r="RPF222" s="210"/>
      <c r="RPG222" s="1483"/>
      <c r="RPH222" s="1482"/>
      <c r="RPI222" s="1152"/>
      <c r="RPJ222" s="1153"/>
      <c r="RPK222" s="1271"/>
      <c r="RPL222" s="1271"/>
      <c r="RPM222" s="1271"/>
      <c r="RPN222" s="619"/>
      <c r="RPO222" s="210"/>
      <c r="RPP222" s="1483"/>
      <c r="RPQ222" s="1482"/>
      <c r="RPR222" s="1152"/>
      <c r="RPS222" s="1153"/>
      <c r="RPT222" s="1271"/>
      <c r="RPU222" s="1271"/>
      <c r="RPV222" s="1271"/>
      <c r="RPW222" s="619"/>
      <c r="RPX222" s="210"/>
      <c r="RPY222" s="1483"/>
      <c r="RPZ222" s="1482"/>
      <c r="RQA222" s="1152"/>
      <c r="RQB222" s="1153"/>
      <c r="RQC222" s="1271"/>
      <c r="RQD222" s="1271"/>
      <c r="RQE222" s="1271"/>
      <c r="RQF222" s="619"/>
      <c r="RQG222" s="210"/>
      <c r="RQH222" s="1483"/>
      <c r="RQI222" s="1482"/>
      <c r="RQJ222" s="1152"/>
      <c r="RQK222" s="1153"/>
      <c r="RQL222" s="1271"/>
      <c r="RQM222" s="1271"/>
      <c r="RQN222" s="1271"/>
      <c r="RQO222" s="619"/>
      <c r="RQP222" s="210"/>
      <c r="RQQ222" s="1483"/>
      <c r="RQR222" s="1482"/>
      <c r="RQS222" s="1152"/>
      <c r="RQT222" s="1153"/>
      <c r="RQU222" s="1271"/>
      <c r="RQV222" s="1271"/>
      <c r="RQW222" s="1271"/>
      <c r="RQX222" s="619"/>
      <c r="RQY222" s="210"/>
      <c r="RQZ222" s="1483"/>
      <c r="RRA222" s="1482"/>
      <c r="RRB222" s="1152"/>
      <c r="RRC222" s="1153"/>
      <c r="RRD222" s="1271"/>
      <c r="RRE222" s="1271"/>
      <c r="RRF222" s="1271"/>
      <c r="RRG222" s="619"/>
      <c r="RRH222" s="210"/>
      <c r="RRI222" s="1483"/>
      <c r="RRJ222" s="1482"/>
      <c r="RRK222" s="1152"/>
      <c r="RRL222" s="1153"/>
      <c r="RRM222" s="1271"/>
      <c r="RRN222" s="1271"/>
      <c r="RRO222" s="1271"/>
      <c r="RRP222" s="619"/>
      <c r="RRQ222" s="210"/>
      <c r="RRR222" s="1483"/>
      <c r="RRS222" s="1482"/>
      <c r="RRT222" s="1152"/>
      <c r="RRU222" s="1153"/>
      <c r="RRV222" s="1271"/>
      <c r="RRW222" s="1271"/>
      <c r="RRX222" s="1271"/>
      <c r="RRY222" s="619"/>
      <c r="RRZ222" s="210"/>
      <c r="RSA222" s="1483"/>
      <c r="RSB222" s="1482"/>
      <c r="RSC222" s="1152"/>
      <c r="RSD222" s="1153"/>
      <c r="RSE222" s="1271"/>
      <c r="RSF222" s="1271"/>
      <c r="RSG222" s="1271"/>
      <c r="RSH222" s="619"/>
      <c r="RSI222" s="210"/>
      <c r="RSJ222" s="1483"/>
      <c r="RSK222" s="1482"/>
      <c r="RSL222" s="1152"/>
      <c r="RSM222" s="1153"/>
      <c r="RSN222" s="1271"/>
      <c r="RSO222" s="1271"/>
      <c r="RSP222" s="1271"/>
      <c r="RSQ222" s="619"/>
      <c r="RSR222" s="210"/>
      <c r="RSS222" s="1483"/>
      <c r="RST222" s="1482"/>
      <c r="RSU222" s="1152"/>
      <c r="RSV222" s="1153"/>
      <c r="RSW222" s="1271"/>
      <c r="RSX222" s="1271"/>
      <c r="RSY222" s="1271"/>
      <c r="RSZ222" s="619"/>
      <c r="RTA222" s="210"/>
      <c r="RTB222" s="1483"/>
      <c r="RTC222" s="1482"/>
      <c r="RTD222" s="1152"/>
      <c r="RTE222" s="1153"/>
      <c r="RTF222" s="1271"/>
      <c r="RTG222" s="1271"/>
      <c r="RTH222" s="1271"/>
      <c r="RTI222" s="619"/>
      <c r="RTJ222" s="210"/>
      <c r="RTK222" s="1483"/>
      <c r="RTL222" s="1482"/>
      <c r="RTM222" s="1152"/>
      <c r="RTN222" s="1153"/>
      <c r="RTO222" s="1271"/>
      <c r="RTP222" s="1271"/>
      <c r="RTQ222" s="1271"/>
      <c r="RTR222" s="619"/>
      <c r="RTS222" s="210"/>
      <c r="RTT222" s="1483"/>
      <c r="RTU222" s="1482"/>
      <c r="RTV222" s="1152"/>
      <c r="RTW222" s="1153"/>
      <c r="RTX222" s="1271"/>
      <c r="RTY222" s="1271"/>
      <c r="RTZ222" s="1271"/>
      <c r="RUA222" s="619"/>
      <c r="RUB222" s="210"/>
      <c r="RUC222" s="1483"/>
      <c r="RUD222" s="1482"/>
      <c r="RUE222" s="1152"/>
      <c r="RUF222" s="1153"/>
      <c r="RUG222" s="1271"/>
      <c r="RUH222" s="1271"/>
      <c r="RUI222" s="1271"/>
      <c r="RUJ222" s="619"/>
      <c r="RUK222" s="210"/>
      <c r="RUL222" s="1483"/>
      <c r="RUM222" s="1482"/>
      <c r="RUN222" s="1152"/>
      <c r="RUO222" s="1153"/>
      <c r="RUP222" s="1271"/>
      <c r="RUQ222" s="1271"/>
      <c r="RUR222" s="1271"/>
      <c r="RUS222" s="619"/>
      <c r="RUT222" s="210"/>
      <c r="RUU222" s="1483"/>
      <c r="RUV222" s="1482"/>
      <c r="RUW222" s="1152"/>
      <c r="RUX222" s="1153"/>
      <c r="RUY222" s="1271"/>
      <c r="RUZ222" s="1271"/>
      <c r="RVA222" s="1271"/>
      <c r="RVB222" s="619"/>
      <c r="RVC222" s="210"/>
      <c r="RVD222" s="1483"/>
      <c r="RVE222" s="1482"/>
      <c r="RVF222" s="1152"/>
      <c r="RVG222" s="1153"/>
      <c r="RVH222" s="1271"/>
      <c r="RVI222" s="1271"/>
      <c r="RVJ222" s="1271"/>
      <c r="RVK222" s="619"/>
      <c r="RVL222" s="210"/>
      <c r="RVM222" s="1483"/>
      <c r="RVN222" s="1482"/>
      <c r="RVO222" s="1152"/>
      <c r="RVP222" s="1153"/>
      <c r="RVQ222" s="1271"/>
      <c r="RVR222" s="1271"/>
      <c r="RVS222" s="1271"/>
      <c r="RVT222" s="619"/>
      <c r="RVU222" s="210"/>
      <c r="RVV222" s="1483"/>
      <c r="RVW222" s="1482"/>
      <c r="RVX222" s="1152"/>
      <c r="RVY222" s="1153"/>
      <c r="RVZ222" s="1271"/>
      <c r="RWA222" s="1271"/>
      <c r="RWB222" s="1271"/>
      <c r="RWC222" s="619"/>
      <c r="RWD222" s="210"/>
      <c r="RWE222" s="1483"/>
      <c r="RWF222" s="1482"/>
      <c r="RWG222" s="1152"/>
      <c r="RWH222" s="1153"/>
      <c r="RWI222" s="1271"/>
      <c r="RWJ222" s="1271"/>
      <c r="RWK222" s="1271"/>
      <c r="RWL222" s="619"/>
      <c r="RWM222" s="210"/>
      <c r="RWN222" s="1483"/>
      <c r="RWO222" s="1482"/>
      <c r="RWP222" s="1152"/>
      <c r="RWQ222" s="1153"/>
      <c r="RWR222" s="1271"/>
      <c r="RWS222" s="1271"/>
      <c r="RWT222" s="1271"/>
      <c r="RWU222" s="619"/>
      <c r="RWV222" s="210"/>
      <c r="RWW222" s="1483"/>
      <c r="RWX222" s="1482"/>
      <c r="RWY222" s="1152"/>
      <c r="RWZ222" s="1153"/>
      <c r="RXA222" s="1271"/>
      <c r="RXB222" s="1271"/>
      <c r="RXC222" s="1271"/>
      <c r="RXD222" s="619"/>
      <c r="RXE222" s="210"/>
      <c r="RXF222" s="1483"/>
      <c r="RXG222" s="1482"/>
      <c r="RXH222" s="1152"/>
      <c r="RXI222" s="1153"/>
      <c r="RXJ222" s="1271"/>
      <c r="RXK222" s="1271"/>
      <c r="RXL222" s="1271"/>
      <c r="RXM222" s="619"/>
      <c r="RXN222" s="210"/>
      <c r="RXO222" s="1483"/>
      <c r="RXP222" s="1482"/>
      <c r="RXQ222" s="1152"/>
      <c r="RXR222" s="1153"/>
      <c r="RXS222" s="1271"/>
      <c r="RXT222" s="1271"/>
      <c r="RXU222" s="1271"/>
      <c r="RXV222" s="619"/>
      <c r="RXW222" s="210"/>
      <c r="RXX222" s="1483"/>
      <c r="RXY222" s="1482"/>
      <c r="RXZ222" s="1152"/>
      <c r="RYA222" s="1153"/>
      <c r="RYB222" s="1271"/>
      <c r="RYC222" s="1271"/>
      <c r="RYD222" s="1271"/>
      <c r="RYE222" s="619"/>
      <c r="RYF222" s="210"/>
      <c r="RYG222" s="1483"/>
      <c r="RYH222" s="1482"/>
      <c r="RYI222" s="1152"/>
      <c r="RYJ222" s="1153"/>
      <c r="RYK222" s="1271"/>
      <c r="RYL222" s="1271"/>
      <c r="RYM222" s="1271"/>
      <c r="RYN222" s="619"/>
      <c r="RYO222" s="210"/>
      <c r="RYP222" s="1483"/>
      <c r="RYQ222" s="1482"/>
      <c r="RYR222" s="1152"/>
      <c r="RYS222" s="1153"/>
      <c r="RYT222" s="1271"/>
      <c r="RYU222" s="1271"/>
      <c r="RYV222" s="1271"/>
      <c r="RYW222" s="619"/>
      <c r="RYX222" s="210"/>
      <c r="RYY222" s="1483"/>
      <c r="RYZ222" s="1482"/>
      <c r="RZA222" s="1152"/>
      <c r="RZB222" s="1153"/>
      <c r="RZC222" s="1271"/>
      <c r="RZD222" s="1271"/>
      <c r="RZE222" s="1271"/>
      <c r="RZF222" s="619"/>
      <c r="RZG222" s="210"/>
      <c r="RZH222" s="1483"/>
      <c r="RZI222" s="1482"/>
      <c r="RZJ222" s="1152"/>
      <c r="RZK222" s="1153"/>
      <c r="RZL222" s="1271"/>
      <c r="RZM222" s="1271"/>
      <c r="RZN222" s="1271"/>
      <c r="RZO222" s="619"/>
      <c r="RZP222" s="210"/>
      <c r="RZQ222" s="1483"/>
      <c r="RZR222" s="1482"/>
      <c r="RZS222" s="1152"/>
      <c r="RZT222" s="1153"/>
      <c r="RZU222" s="1271"/>
      <c r="RZV222" s="1271"/>
      <c r="RZW222" s="1271"/>
      <c r="RZX222" s="619"/>
      <c r="RZY222" s="210"/>
      <c r="RZZ222" s="1483"/>
      <c r="SAA222" s="1482"/>
      <c r="SAB222" s="1152"/>
      <c r="SAC222" s="1153"/>
      <c r="SAD222" s="1271"/>
      <c r="SAE222" s="1271"/>
      <c r="SAF222" s="1271"/>
      <c r="SAG222" s="619"/>
      <c r="SAH222" s="210"/>
      <c r="SAI222" s="1483"/>
      <c r="SAJ222" s="1482"/>
      <c r="SAK222" s="1152"/>
      <c r="SAL222" s="1153"/>
      <c r="SAM222" s="1271"/>
      <c r="SAN222" s="1271"/>
      <c r="SAO222" s="1271"/>
      <c r="SAP222" s="619"/>
      <c r="SAQ222" s="210"/>
      <c r="SAR222" s="1483"/>
      <c r="SAS222" s="1482"/>
      <c r="SAT222" s="1152"/>
      <c r="SAU222" s="1153"/>
      <c r="SAV222" s="1271"/>
      <c r="SAW222" s="1271"/>
      <c r="SAX222" s="1271"/>
      <c r="SAY222" s="619"/>
      <c r="SAZ222" s="210"/>
      <c r="SBA222" s="1483"/>
      <c r="SBB222" s="1482"/>
      <c r="SBC222" s="1152"/>
      <c r="SBD222" s="1153"/>
      <c r="SBE222" s="1271"/>
      <c r="SBF222" s="1271"/>
      <c r="SBG222" s="1271"/>
      <c r="SBH222" s="619"/>
      <c r="SBI222" s="210"/>
      <c r="SBJ222" s="1483"/>
      <c r="SBK222" s="1482"/>
      <c r="SBL222" s="1152"/>
      <c r="SBM222" s="1153"/>
      <c r="SBN222" s="1271"/>
      <c r="SBO222" s="1271"/>
      <c r="SBP222" s="1271"/>
      <c r="SBQ222" s="619"/>
      <c r="SBR222" s="210"/>
      <c r="SBS222" s="1483"/>
      <c r="SBT222" s="1482"/>
      <c r="SBU222" s="1152"/>
      <c r="SBV222" s="1153"/>
      <c r="SBW222" s="1271"/>
      <c r="SBX222" s="1271"/>
      <c r="SBY222" s="1271"/>
      <c r="SBZ222" s="619"/>
      <c r="SCA222" s="210"/>
      <c r="SCB222" s="1483"/>
      <c r="SCC222" s="1482"/>
      <c r="SCD222" s="1152"/>
      <c r="SCE222" s="1153"/>
      <c r="SCF222" s="1271"/>
      <c r="SCG222" s="1271"/>
      <c r="SCH222" s="1271"/>
      <c r="SCI222" s="619"/>
      <c r="SCJ222" s="210"/>
      <c r="SCK222" s="1483"/>
      <c r="SCL222" s="1482"/>
      <c r="SCM222" s="1152"/>
      <c r="SCN222" s="1153"/>
      <c r="SCO222" s="1271"/>
      <c r="SCP222" s="1271"/>
      <c r="SCQ222" s="1271"/>
      <c r="SCR222" s="619"/>
      <c r="SCS222" s="210"/>
      <c r="SCT222" s="1483"/>
      <c r="SCU222" s="1482"/>
      <c r="SCV222" s="1152"/>
      <c r="SCW222" s="1153"/>
      <c r="SCX222" s="1271"/>
      <c r="SCY222" s="1271"/>
      <c r="SCZ222" s="1271"/>
      <c r="SDA222" s="619"/>
      <c r="SDB222" s="210"/>
      <c r="SDC222" s="1483"/>
      <c r="SDD222" s="1482"/>
      <c r="SDE222" s="1152"/>
      <c r="SDF222" s="1153"/>
      <c r="SDG222" s="1271"/>
      <c r="SDH222" s="1271"/>
      <c r="SDI222" s="1271"/>
      <c r="SDJ222" s="619"/>
      <c r="SDK222" s="210"/>
      <c r="SDL222" s="1483"/>
      <c r="SDM222" s="1482"/>
      <c r="SDN222" s="1152"/>
      <c r="SDO222" s="1153"/>
      <c r="SDP222" s="1271"/>
      <c r="SDQ222" s="1271"/>
      <c r="SDR222" s="1271"/>
      <c r="SDS222" s="619"/>
      <c r="SDT222" s="210"/>
      <c r="SDU222" s="1483"/>
      <c r="SDV222" s="1482"/>
      <c r="SDW222" s="1152"/>
      <c r="SDX222" s="1153"/>
      <c r="SDY222" s="1271"/>
      <c r="SDZ222" s="1271"/>
      <c r="SEA222" s="1271"/>
      <c r="SEB222" s="619"/>
      <c r="SEC222" s="210"/>
      <c r="SED222" s="1483"/>
      <c r="SEE222" s="1482"/>
      <c r="SEF222" s="1152"/>
      <c r="SEG222" s="1153"/>
      <c r="SEH222" s="1271"/>
      <c r="SEI222" s="1271"/>
      <c r="SEJ222" s="1271"/>
      <c r="SEK222" s="619"/>
      <c r="SEL222" s="210"/>
      <c r="SEM222" s="1483"/>
      <c r="SEN222" s="1482"/>
      <c r="SEO222" s="1152"/>
      <c r="SEP222" s="1153"/>
      <c r="SEQ222" s="1271"/>
      <c r="SER222" s="1271"/>
      <c r="SES222" s="1271"/>
      <c r="SET222" s="619"/>
      <c r="SEU222" s="210"/>
      <c r="SEV222" s="1483"/>
      <c r="SEW222" s="1482"/>
      <c r="SEX222" s="1152"/>
      <c r="SEY222" s="1153"/>
      <c r="SEZ222" s="1271"/>
      <c r="SFA222" s="1271"/>
      <c r="SFB222" s="1271"/>
      <c r="SFC222" s="619"/>
      <c r="SFD222" s="210"/>
      <c r="SFE222" s="1483"/>
      <c r="SFF222" s="1482"/>
      <c r="SFG222" s="1152"/>
      <c r="SFH222" s="1153"/>
      <c r="SFI222" s="1271"/>
      <c r="SFJ222" s="1271"/>
      <c r="SFK222" s="1271"/>
      <c r="SFL222" s="619"/>
      <c r="SFM222" s="210"/>
      <c r="SFN222" s="1483"/>
      <c r="SFO222" s="1482"/>
      <c r="SFP222" s="1152"/>
      <c r="SFQ222" s="1153"/>
      <c r="SFR222" s="1271"/>
      <c r="SFS222" s="1271"/>
      <c r="SFT222" s="1271"/>
      <c r="SFU222" s="619"/>
      <c r="SFV222" s="210"/>
      <c r="SFW222" s="1483"/>
      <c r="SFX222" s="1482"/>
      <c r="SFY222" s="1152"/>
      <c r="SFZ222" s="1153"/>
      <c r="SGA222" s="1271"/>
      <c r="SGB222" s="1271"/>
      <c r="SGC222" s="1271"/>
      <c r="SGD222" s="619"/>
      <c r="SGE222" s="210"/>
      <c r="SGF222" s="1483"/>
      <c r="SGG222" s="1482"/>
      <c r="SGH222" s="1152"/>
      <c r="SGI222" s="1153"/>
      <c r="SGJ222" s="1271"/>
      <c r="SGK222" s="1271"/>
      <c r="SGL222" s="1271"/>
      <c r="SGM222" s="619"/>
      <c r="SGN222" s="210"/>
      <c r="SGO222" s="1483"/>
      <c r="SGP222" s="1482"/>
      <c r="SGQ222" s="1152"/>
      <c r="SGR222" s="1153"/>
      <c r="SGS222" s="1271"/>
      <c r="SGT222" s="1271"/>
      <c r="SGU222" s="1271"/>
      <c r="SGV222" s="619"/>
      <c r="SGW222" s="210"/>
      <c r="SGX222" s="1483"/>
      <c r="SGY222" s="1482"/>
      <c r="SGZ222" s="1152"/>
      <c r="SHA222" s="1153"/>
      <c r="SHB222" s="1271"/>
      <c r="SHC222" s="1271"/>
      <c r="SHD222" s="1271"/>
      <c r="SHE222" s="619"/>
      <c r="SHF222" s="210"/>
      <c r="SHG222" s="1483"/>
      <c r="SHH222" s="1482"/>
      <c r="SHI222" s="1152"/>
      <c r="SHJ222" s="1153"/>
      <c r="SHK222" s="1271"/>
      <c r="SHL222" s="1271"/>
      <c r="SHM222" s="1271"/>
      <c r="SHN222" s="619"/>
      <c r="SHO222" s="210"/>
      <c r="SHP222" s="1483"/>
      <c r="SHQ222" s="1482"/>
      <c r="SHR222" s="1152"/>
      <c r="SHS222" s="1153"/>
      <c r="SHT222" s="1271"/>
      <c r="SHU222" s="1271"/>
      <c r="SHV222" s="1271"/>
      <c r="SHW222" s="619"/>
      <c r="SHX222" s="210"/>
      <c r="SHY222" s="1483"/>
      <c r="SHZ222" s="1482"/>
      <c r="SIA222" s="1152"/>
      <c r="SIB222" s="1153"/>
      <c r="SIC222" s="1271"/>
      <c r="SID222" s="1271"/>
      <c r="SIE222" s="1271"/>
      <c r="SIF222" s="619"/>
      <c r="SIG222" s="210"/>
      <c r="SIH222" s="1483"/>
      <c r="SII222" s="1482"/>
      <c r="SIJ222" s="1152"/>
      <c r="SIK222" s="1153"/>
      <c r="SIL222" s="1271"/>
      <c r="SIM222" s="1271"/>
      <c r="SIN222" s="1271"/>
      <c r="SIO222" s="619"/>
      <c r="SIP222" s="210"/>
      <c r="SIQ222" s="1483"/>
      <c r="SIR222" s="1482"/>
      <c r="SIS222" s="1152"/>
      <c r="SIT222" s="1153"/>
      <c r="SIU222" s="1271"/>
      <c r="SIV222" s="1271"/>
      <c r="SIW222" s="1271"/>
      <c r="SIX222" s="619"/>
      <c r="SIY222" s="210"/>
      <c r="SIZ222" s="1483"/>
      <c r="SJA222" s="1482"/>
      <c r="SJB222" s="1152"/>
      <c r="SJC222" s="1153"/>
      <c r="SJD222" s="1271"/>
      <c r="SJE222" s="1271"/>
      <c r="SJF222" s="1271"/>
      <c r="SJG222" s="619"/>
      <c r="SJH222" s="210"/>
      <c r="SJI222" s="1483"/>
      <c r="SJJ222" s="1482"/>
      <c r="SJK222" s="1152"/>
      <c r="SJL222" s="1153"/>
      <c r="SJM222" s="1271"/>
      <c r="SJN222" s="1271"/>
      <c r="SJO222" s="1271"/>
      <c r="SJP222" s="619"/>
      <c r="SJQ222" s="210"/>
      <c r="SJR222" s="1483"/>
      <c r="SJS222" s="1482"/>
      <c r="SJT222" s="1152"/>
      <c r="SJU222" s="1153"/>
      <c r="SJV222" s="1271"/>
      <c r="SJW222" s="1271"/>
      <c r="SJX222" s="1271"/>
      <c r="SJY222" s="619"/>
      <c r="SJZ222" s="210"/>
      <c r="SKA222" s="1483"/>
      <c r="SKB222" s="1482"/>
      <c r="SKC222" s="1152"/>
      <c r="SKD222" s="1153"/>
      <c r="SKE222" s="1271"/>
      <c r="SKF222" s="1271"/>
      <c r="SKG222" s="1271"/>
      <c r="SKH222" s="619"/>
      <c r="SKI222" s="210"/>
      <c r="SKJ222" s="1483"/>
      <c r="SKK222" s="1482"/>
      <c r="SKL222" s="1152"/>
      <c r="SKM222" s="1153"/>
      <c r="SKN222" s="1271"/>
      <c r="SKO222" s="1271"/>
      <c r="SKP222" s="1271"/>
      <c r="SKQ222" s="619"/>
      <c r="SKR222" s="210"/>
      <c r="SKS222" s="1483"/>
      <c r="SKT222" s="1482"/>
      <c r="SKU222" s="1152"/>
      <c r="SKV222" s="1153"/>
      <c r="SKW222" s="1271"/>
      <c r="SKX222" s="1271"/>
      <c r="SKY222" s="1271"/>
      <c r="SKZ222" s="619"/>
      <c r="SLA222" s="210"/>
      <c r="SLB222" s="1483"/>
      <c r="SLC222" s="1482"/>
      <c r="SLD222" s="1152"/>
      <c r="SLE222" s="1153"/>
      <c r="SLF222" s="1271"/>
      <c r="SLG222" s="1271"/>
      <c r="SLH222" s="1271"/>
      <c r="SLI222" s="619"/>
      <c r="SLJ222" s="210"/>
      <c r="SLK222" s="1483"/>
      <c r="SLL222" s="1482"/>
      <c r="SLM222" s="1152"/>
      <c r="SLN222" s="1153"/>
      <c r="SLO222" s="1271"/>
      <c r="SLP222" s="1271"/>
      <c r="SLQ222" s="1271"/>
      <c r="SLR222" s="619"/>
      <c r="SLS222" s="210"/>
      <c r="SLT222" s="1483"/>
      <c r="SLU222" s="1482"/>
      <c r="SLV222" s="1152"/>
      <c r="SLW222" s="1153"/>
      <c r="SLX222" s="1271"/>
      <c r="SLY222" s="1271"/>
      <c r="SLZ222" s="1271"/>
      <c r="SMA222" s="619"/>
      <c r="SMB222" s="210"/>
      <c r="SMC222" s="1483"/>
      <c r="SMD222" s="1482"/>
      <c r="SME222" s="1152"/>
      <c r="SMF222" s="1153"/>
      <c r="SMG222" s="1271"/>
      <c r="SMH222" s="1271"/>
      <c r="SMI222" s="1271"/>
      <c r="SMJ222" s="619"/>
      <c r="SMK222" s="210"/>
      <c r="SML222" s="1483"/>
      <c r="SMM222" s="1482"/>
      <c r="SMN222" s="1152"/>
      <c r="SMO222" s="1153"/>
      <c r="SMP222" s="1271"/>
      <c r="SMQ222" s="1271"/>
      <c r="SMR222" s="1271"/>
      <c r="SMS222" s="619"/>
      <c r="SMT222" s="210"/>
      <c r="SMU222" s="1483"/>
      <c r="SMV222" s="1482"/>
      <c r="SMW222" s="1152"/>
      <c r="SMX222" s="1153"/>
      <c r="SMY222" s="1271"/>
      <c r="SMZ222" s="1271"/>
      <c r="SNA222" s="1271"/>
      <c r="SNB222" s="619"/>
      <c r="SNC222" s="210"/>
      <c r="SND222" s="1483"/>
      <c r="SNE222" s="1482"/>
      <c r="SNF222" s="1152"/>
      <c r="SNG222" s="1153"/>
      <c r="SNH222" s="1271"/>
      <c r="SNI222" s="1271"/>
      <c r="SNJ222" s="1271"/>
      <c r="SNK222" s="619"/>
      <c r="SNL222" s="210"/>
      <c r="SNM222" s="1483"/>
      <c r="SNN222" s="1482"/>
      <c r="SNO222" s="1152"/>
      <c r="SNP222" s="1153"/>
      <c r="SNQ222" s="1271"/>
      <c r="SNR222" s="1271"/>
      <c r="SNS222" s="1271"/>
      <c r="SNT222" s="619"/>
      <c r="SNU222" s="210"/>
      <c r="SNV222" s="1483"/>
      <c r="SNW222" s="1482"/>
      <c r="SNX222" s="1152"/>
      <c r="SNY222" s="1153"/>
      <c r="SNZ222" s="1271"/>
      <c r="SOA222" s="1271"/>
      <c r="SOB222" s="1271"/>
      <c r="SOC222" s="619"/>
      <c r="SOD222" s="210"/>
      <c r="SOE222" s="1483"/>
      <c r="SOF222" s="1482"/>
      <c r="SOG222" s="1152"/>
      <c r="SOH222" s="1153"/>
      <c r="SOI222" s="1271"/>
      <c r="SOJ222" s="1271"/>
      <c r="SOK222" s="1271"/>
      <c r="SOL222" s="619"/>
      <c r="SOM222" s="210"/>
      <c r="SON222" s="1483"/>
      <c r="SOO222" s="1482"/>
      <c r="SOP222" s="1152"/>
      <c r="SOQ222" s="1153"/>
      <c r="SOR222" s="1271"/>
      <c r="SOS222" s="1271"/>
      <c r="SOT222" s="1271"/>
      <c r="SOU222" s="619"/>
      <c r="SOV222" s="210"/>
      <c r="SOW222" s="1483"/>
      <c r="SOX222" s="1482"/>
      <c r="SOY222" s="1152"/>
      <c r="SOZ222" s="1153"/>
      <c r="SPA222" s="1271"/>
      <c r="SPB222" s="1271"/>
      <c r="SPC222" s="1271"/>
      <c r="SPD222" s="619"/>
      <c r="SPE222" s="210"/>
      <c r="SPF222" s="1483"/>
      <c r="SPG222" s="1482"/>
      <c r="SPH222" s="1152"/>
      <c r="SPI222" s="1153"/>
      <c r="SPJ222" s="1271"/>
      <c r="SPK222" s="1271"/>
      <c r="SPL222" s="1271"/>
      <c r="SPM222" s="619"/>
      <c r="SPN222" s="210"/>
      <c r="SPO222" s="1483"/>
      <c r="SPP222" s="1482"/>
      <c r="SPQ222" s="1152"/>
      <c r="SPR222" s="1153"/>
      <c r="SPS222" s="1271"/>
      <c r="SPT222" s="1271"/>
      <c r="SPU222" s="1271"/>
      <c r="SPV222" s="619"/>
      <c r="SPW222" s="210"/>
      <c r="SPX222" s="1483"/>
      <c r="SPY222" s="1482"/>
      <c r="SPZ222" s="1152"/>
      <c r="SQA222" s="1153"/>
      <c r="SQB222" s="1271"/>
      <c r="SQC222" s="1271"/>
      <c r="SQD222" s="1271"/>
      <c r="SQE222" s="619"/>
      <c r="SQF222" s="210"/>
      <c r="SQG222" s="1483"/>
      <c r="SQH222" s="1482"/>
      <c r="SQI222" s="1152"/>
      <c r="SQJ222" s="1153"/>
      <c r="SQK222" s="1271"/>
      <c r="SQL222" s="1271"/>
      <c r="SQM222" s="1271"/>
      <c r="SQN222" s="619"/>
      <c r="SQO222" s="210"/>
      <c r="SQP222" s="1483"/>
      <c r="SQQ222" s="1482"/>
      <c r="SQR222" s="1152"/>
      <c r="SQS222" s="1153"/>
      <c r="SQT222" s="1271"/>
      <c r="SQU222" s="1271"/>
      <c r="SQV222" s="1271"/>
      <c r="SQW222" s="619"/>
      <c r="SQX222" s="210"/>
      <c r="SQY222" s="1483"/>
      <c r="SQZ222" s="1482"/>
      <c r="SRA222" s="1152"/>
      <c r="SRB222" s="1153"/>
      <c r="SRC222" s="1271"/>
      <c r="SRD222" s="1271"/>
      <c r="SRE222" s="1271"/>
      <c r="SRF222" s="619"/>
      <c r="SRG222" s="210"/>
      <c r="SRH222" s="1483"/>
      <c r="SRI222" s="1482"/>
      <c r="SRJ222" s="1152"/>
      <c r="SRK222" s="1153"/>
      <c r="SRL222" s="1271"/>
      <c r="SRM222" s="1271"/>
      <c r="SRN222" s="1271"/>
      <c r="SRO222" s="619"/>
      <c r="SRP222" s="210"/>
      <c r="SRQ222" s="1483"/>
      <c r="SRR222" s="1482"/>
      <c r="SRS222" s="1152"/>
      <c r="SRT222" s="1153"/>
      <c r="SRU222" s="1271"/>
      <c r="SRV222" s="1271"/>
      <c r="SRW222" s="1271"/>
      <c r="SRX222" s="619"/>
      <c r="SRY222" s="210"/>
      <c r="SRZ222" s="1483"/>
      <c r="SSA222" s="1482"/>
      <c r="SSB222" s="1152"/>
      <c r="SSC222" s="1153"/>
      <c r="SSD222" s="1271"/>
      <c r="SSE222" s="1271"/>
      <c r="SSF222" s="1271"/>
      <c r="SSG222" s="619"/>
      <c r="SSH222" s="210"/>
      <c r="SSI222" s="1483"/>
      <c r="SSJ222" s="1482"/>
      <c r="SSK222" s="1152"/>
      <c r="SSL222" s="1153"/>
      <c r="SSM222" s="1271"/>
      <c r="SSN222" s="1271"/>
      <c r="SSO222" s="1271"/>
      <c r="SSP222" s="619"/>
      <c r="SSQ222" s="210"/>
      <c r="SSR222" s="1483"/>
      <c r="SSS222" s="1482"/>
      <c r="SST222" s="1152"/>
      <c r="SSU222" s="1153"/>
      <c r="SSV222" s="1271"/>
      <c r="SSW222" s="1271"/>
      <c r="SSX222" s="1271"/>
      <c r="SSY222" s="619"/>
      <c r="SSZ222" s="210"/>
      <c r="STA222" s="1483"/>
      <c r="STB222" s="1482"/>
      <c r="STC222" s="1152"/>
      <c r="STD222" s="1153"/>
      <c r="STE222" s="1271"/>
      <c r="STF222" s="1271"/>
      <c r="STG222" s="1271"/>
      <c r="STH222" s="619"/>
      <c r="STI222" s="210"/>
      <c r="STJ222" s="1483"/>
      <c r="STK222" s="1482"/>
      <c r="STL222" s="1152"/>
      <c r="STM222" s="1153"/>
      <c r="STN222" s="1271"/>
      <c r="STO222" s="1271"/>
      <c r="STP222" s="1271"/>
      <c r="STQ222" s="619"/>
      <c r="STR222" s="210"/>
      <c r="STS222" s="1483"/>
      <c r="STT222" s="1482"/>
      <c r="STU222" s="1152"/>
      <c r="STV222" s="1153"/>
      <c r="STW222" s="1271"/>
      <c r="STX222" s="1271"/>
      <c r="STY222" s="1271"/>
      <c r="STZ222" s="619"/>
      <c r="SUA222" s="210"/>
      <c r="SUB222" s="1483"/>
      <c r="SUC222" s="1482"/>
      <c r="SUD222" s="1152"/>
      <c r="SUE222" s="1153"/>
      <c r="SUF222" s="1271"/>
      <c r="SUG222" s="1271"/>
      <c r="SUH222" s="1271"/>
      <c r="SUI222" s="619"/>
      <c r="SUJ222" s="210"/>
      <c r="SUK222" s="1483"/>
      <c r="SUL222" s="1482"/>
      <c r="SUM222" s="1152"/>
      <c r="SUN222" s="1153"/>
      <c r="SUO222" s="1271"/>
      <c r="SUP222" s="1271"/>
      <c r="SUQ222" s="1271"/>
      <c r="SUR222" s="619"/>
      <c r="SUS222" s="210"/>
      <c r="SUT222" s="1483"/>
      <c r="SUU222" s="1482"/>
      <c r="SUV222" s="1152"/>
      <c r="SUW222" s="1153"/>
      <c r="SUX222" s="1271"/>
      <c r="SUY222" s="1271"/>
      <c r="SUZ222" s="1271"/>
      <c r="SVA222" s="619"/>
      <c r="SVB222" s="210"/>
      <c r="SVC222" s="1483"/>
      <c r="SVD222" s="1482"/>
      <c r="SVE222" s="1152"/>
      <c r="SVF222" s="1153"/>
      <c r="SVG222" s="1271"/>
      <c r="SVH222" s="1271"/>
      <c r="SVI222" s="1271"/>
      <c r="SVJ222" s="619"/>
      <c r="SVK222" s="210"/>
      <c r="SVL222" s="1483"/>
      <c r="SVM222" s="1482"/>
      <c r="SVN222" s="1152"/>
      <c r="SVO222" s="1153"/>
      <c r="SVP222" s="1271"/>
      <c r="SVQ222" s="1271"/>
      <c r="SVR222" s="1271"/>
      <c r="SVS222" s="619"/>
      <c r="SVT222" s="210"/>
      <c r="SVU222" s="1483"/>
      <c r="SVV222" s="1482"/>
      <c r="SVW222" s="1152"/>
      <c r="SVX222" s="1153"/>
      <c r="SVY222" s="1271"/>
      <c r="SVZ222" s="1271"/>
      <c r="SWA222" s="1271"/>
      <c r="SWB222" s="619"/>
      <c r="SWC222" s="210"/>
      <c r="SWD222" s="1483"/>
      <c r="SWE222" s="1482"/>
      <c r="SWF222" s="1152"/>
      <c r="SWG222" s="1153"/>
      <c r="SWH222" s="1271"/>
      <c r="SWI222" s="1271"/>
      <c r="SWJ222" s="1271"/>
      <c r="SWK222" s="619"/>
      <c r="SWL222" s="210"/>
      <c r="SWM222" s="1483"/>
      <c r="SWN222" s="1482"/>
      <c r="SWO222" s="1152"/>
      <c r="SWP222" s="1153"/>
      <c r="SWQ222" s="1271"/>
      <c r="SWR222" s="1271"/>
      <c r="SWS222" s="1271"/>
      <c r="SWT222" s="619"/>
      <c r="SWU222" s="210"/>
      <c r="SWV222" s="1483"/>
      <c r="SWW222" s="1482"/>
      <c r="SWX222" s="1152"/>
      <c r="SWY222" s="1153"/>
      <c r="SWZ222" s="1271"/>
      <c r="SXA222" s="1271"/>
      <c r="SXB222" s="1271"/>
      <c r="SXC222" s="619"/>
      <c r="SXD222" s="210"/>
      <c r="SXE222" s="1483"/>
      <c r="SXF222" s="1482"/>
      <c r="SXG222" s="1152"/>
      <c r="SXH222" s="1153"/>
      <c r="SXI222" s="1271"/>
      <c r="SXJ222" s="1271"/>
      <c r="SXK222" s="1271"/>
      <c r="SXL222" s="619"/>
      <c r="SXM222" s="210"/>
      <c r="SXN222" s="1483"/>
      <c r="SXO222" s="1482"/>
      <c r="SXP222" s="1152"/>
      <c r="SXQ222" s="1153"/>
      <c r="SXR222" s="1271"/>
      <c r="SXS222" s="1271"/>
      <c r="SXT222" s="1271"/>
      <c r="SXU222" s="619"/>
      <c r="SXV222" s="210"/>
      <c r="SXW222" s="1483"/>
      <c r="SXX222" s="1482"/>
      <c r="SXY222" s="1152"/>
      <c r="SXZ222" s="1153"/>
      <c r="SYA222" s="1271"/>
      <c r="SYB222" s="1271"/>
      <c r="SYC222" s="1271"/>
      <c r="SYD222" s="619"/>
      <c r="SYE222" s="210"/>
      <c r="SYF222" s="1483"/>
      <c r="SYG222" s="1482"/>
      <c r="SYH222" s="1152"/>
      <c r="SYI222" s="1153"/>
      <c r="SYJ222" s="1271"/>
      <c r="SYK222" s="1271"/>
      <c r="SYL222" s="1271"/>
      <c r="SYM222" s="619"/>
      <c r="SYN222" s="210"/>
      <c r="SYO222" s="1483"/>
      <c r="SYP222" s="1482"/>
      <c r="SYQ222" s="1152"/>
      <c r="SYR222" s="1153"/>
      <c r="SYS222" s="1271"/>
      <c r="SYT222" s="1271"/>
      <c r="SYU222" s="1271"/>
      <c r="SYV222" s="619"/>
      <c r="SYW222" s="210"/>
      <c r="SYX222" s="1483"/>
      <c r="SYY222" s="1482"/>
      <c r="SYZ222" s="1152"/>
      <c r="SZA222" s="1153"/>
      <c r="SZB222" s="1271"/>
      <c r="SZC222" s="1271"/>
      <c r="SZD222" s="1271"/>
      <c r="SZE222" s="619"/>
      <c r="SZF222" s="210"/>
      <c r="SZG222" s="1483"/>
      <c r="SZH222" s="1482"/>
      <c r="SZI222" s="1152"/>
      <c r="SZJ222" s="1153"/>
      <c r="SZK222" s="1271"/>
      <c r="SZL222" s="1271"/>
      <c r="SZM222" s="1271"/>
      <c r="SZN222" s="619"/>
      <c r="SZO222" s="210"/>
      <c r="SZP222" s="1483"/>
      <c r="SZQ222" s="1482"/>
      <c r="SZR222" s="1152"/>
      <c r="SZS222" s="1153"/>
      <c r="SZT222" s="1271"/>
      <c r="SZU222" s="1271"/>
      <c r="SZV222" s="1271"/>
      <c r="SZW222" s="619"/>
      <c r="SZX222" s="210"/>
      <c r="SZY222" s="1483"/>
      <c r="SZZ222" s="1482"/>
      <c r="TAA222" s="1152"/>
      <c r="TAB222" s="1153"/>
      <c r="TAC222" s="1271"/>
      <c r="TAD222" s="1271"/>
      <c r="TAE222" s="1271"/>
      <c r="TAF222" s="619"/>
      <c r="TAG222" s="210"/>
      <c r="TAH222" s="1483"/>
      <c r="TAI222" s="1482"/>
      <c r="TAJ222" s="1152"/>
      <c r="TAK222" s="1153"/>
      <c r="TAL222" s="1271"/>
      <c r="TAM222" s="1271"/>
      <c r="TAN222" s="1271"/>
      <c r="TAO222" s="619"/>
      <c r="TAP222" s="210"/>
      <c r="TAQ222" s="1483"/>
      <c r="TAR222" s="1482"/>
      <c r="TAS222" s="1152"/>
      <c r="TAT222" s="1153"/>
      <c r="TAU222" s="1271"/>
      <c r="TAV222" s="1271"/>
      <c r="TAW222" s="1271"/>
      <c r="TAX222" s="619"/>
      <c r="TAY222" s="210"/>
      <c r="TAZ222" s="1483"/>
      <c r="TBA222" s="1482"/>
      <c r="TBB222" s="1152"/>
      <c r="TBC222" s="1153"/>
      <c r="TBD222" s="1271"/>
      <c r="TBE222" s="1271"/>
      <c r="TBF222" s="1271"/>
      <c r="TBG222" s="619"/>
      <c r="TBH222" s="210"/>
      <c r="TBI222" s="1483"/>
      <c r="TBJ222" s="1482"/>
      <c r="TBK222" s="1152"/>
      <c r="TBL222" s="1153"/>
      <c r="TBM222" s="1271"/>
      <c r="TBN222" s="1271"/>
      <c r="TBO222" s="1271"/>
      <c r="TBP222" s="619"/>
      <c r="TBQ222" s="210"/>
      <c r="TBR222" s="1483"/>
      <c r="TBS222" s="1482"/>
      <c r="TBT222" s="1152"/>
      <c r="TBU222" s="1153"/>
      <c r="TBV222" s="1271"/>
      <c r="TBW222" s="1271"/>
      <c r="TBX222" s="1271"/>
      <c r="TBY222" s="619"/>
      <c r="TBZ222" s="210"/>
      <c r="TCA222" s="1483"/>
      <c r="TCB222" s="1482"/>
      <c r="TCC222" s="1152"/>
      <c r="TCD222" s="1153"/>
      <c r="TCE222" s="1271"/>
      <c r="TCF222" s="1271"/>
      <c r="TCG222" s="1271"/>
      <c r="TCH222" s="619"/>
      <c r="TCI222" s="210"/>
      <c r="TCJ222" s="1483"/>
      <c r="TCK222" s="1482"/>
      <c r="TCL222" s="1152"/>
      <c r="TCM222" s="1153"/>
      <c r="TCN222" s="1271"/>
      <c r="TCO222" s="1271"/>
      <c r="TCP222" s="1271"/>
      <c r="TCQ222" s="619"/>
      <c r="TCR222" s="210"/>
      <c r="TCS222" s="1483"/>
      <c r="TCT222" s="1482"/>
      <c r="TCU222" s="1152"/>
      <c r="TCV222" s="1153"/>
      <c r="TCW222" s="1271"/>
      <c r="TCX222" s="1271"/>
      <c r="TCY222" s="1271"/>
      <c r="TCZ222" s="619"/>
      <c r="TDA222" s="210"/>
      <c r="TDB222" s="1483"/>
      <c r="TDC222" s="1482"/>
      <c r="TDD222" s="1152"/>
      <c r="TDE222" s="1153"/>
      <c r="TDF222" s="1271"/>
      <c r="TDG222" s="1271"/>
      <c r="TDH222" s="1271"/>
      <c r="TDI222" s="619"/>
      <c r="TDJ222" s="210"/>
      <c r="TDK222" s="1483"/>
      <c r="TDL222" s="1482"/>
      <c r="TDM222" s="1152"/>
      <c r="TDN222" s="1153"/>
      <c r="TDO222" s="1271"/>
      <c r="TDP222" s="1271"/>
      <c r="TDQ222" s="1271"/>
      <c r="TDR222" s="619"/>
      <c r="TDS222" s="210"/>
      <c r="TDT222" s="1483"/>
      <c r="TDU222" s="1482"/>
      <c r="TDV222" s="1152"/>
      <c r="TDW222" s="1153"/>
      <c r="TDX222" s="1271"/>
      <c r="TDY222" s="1271"/>
      <c r="TDZ222" s="1271"/>
      <c r="TEA222" s="619"/>
      <c r="TEB222" s="210"/>
      <c r="TEC222" s="1483"/>
      <c r="TED222" s="1482"/>
      <c r="TEE222" s="1152"/>
      <c r="TEF222" s="1153"/>
      <c r="TEG222" s="1271"/>
      <c r="TEH222" s="1271"/>
      <c r="TEI222" s="1271"/>
      <c r="TEJ222" s="619"/>
      <c r="TEK222" s="210"/>
      <c r="TEL222" s="1483"/>
      <c r="TEM222" s="1482"/>
      <c r="TEN222" s="1152"/>
      <c r="TEO222" s="1153"/>
      <c r="TEP222" s="1271"/>
      <c r="TEQ222" s="1271"/>
      <c r="TER222" s="1271"/>
      <c r="TES222" s="619"/>
      <c r="TET222" s="210"/>
      <c r="TEU222" s="1483"/>
      <c r="TEV222" s="1482"/>
      <c r="TEW222" s="1152"/>
      <c r="TEX222" s="1153"/>
      <c r="TEY222" s="1271"/>
      <c r="TEZ222" s="1271"/>
      <c r="TFA222" s="1271"/>
      <c r="TFB222" s="619"/>
      <c r="TFC222" s="210"/>
      <c r="TFD222" s="1483"/>
      <c r="TFE222" s="1482"/>
      <c r="TFF222" s="1152"/>
      <c r="TFG222" s="1153"/>
      <c r="TFH222" s="1271"/>
      <c r="TFI222" s="1271"/>
      <c r="TFJ222" s="1271"/>
      <c r="TFK222" s="619"/>
      <c r="TFL222" s="210"/>
      <c r="TFM222" s="1483"/>
      <c r="TFN222" s="1482"/>
      <c r="TFO222" s="1152"/>
      <c r="TFP222" s="1153"/>
      <c r="TFQ222" s="1271"/>
      <c r="TFR222" s="1271"/>
      <c r="TFS222" s="1271"/>
      <c r="TFT222" s="619"/>
      <c r="TFU222" s="210"/>
      <c r="TFV222" s="1483"/>
      <c r="TFW222" s="1482"/>
      <c r="TFX222" s="1152"/>
      <c r="TFY222" s="1153"/>
      <c r="TFZ222" s="1271"/>
      <c r="TGA222" s="1271"/>
      <c r="TGB222" s="1271"/>
      <c r="TGC222" s="619"/>
      <c r="TGD222" s="210"/>
      <c r="TGE222" s="1483"/>
      <c r="TGF222" s="1482"/>
      <c r="TGG222" s="1152"/>
      <c r="TGH222" s="1153"/>
      <c r="TGI222" s="1271"/>
      <c r="TGJ222" s="1271"/>
      <c r="TGK222" s="1271"/>
      <c r="TGL222" s="619"/>
      <c r="TGM222" s="210"/>
      <c r="TGN222" s="1483"/>
      <c r="TGO222" s="1482"/>
      <c r="TGP222" s="1152"/>
      <c r="TGQ222" s="1153"/>
      <c r="TGR222" s="1271"/>
      <c r="TGS222" s="1271"/>
      <c r="TGT222" s="1271"/>
      <c r="TGU222" s="619"/>
      <c r="TGV222" s="210"/>
      <c r="TGW222" s="1483"/>
      <c r="TGX222" s="1482"/>
      <c r="TGY222" s="1152"/>
      <c r="TGZ222" s="1153"/>
      <c r="THA222" s="1271"/>
      <c r="THB222" s="1271"/>
      <c r="THC222" s="1271"/>
      <c r="THD222" s="619"/>
      <c r="THE222" s="210"/>
      <c r="THF222" s="1483"/>
      <c r="THG222" s="1482"/>
      <c r="THH222" s="1152"/>
      <c r="THI222" s="1153"/>
      <c r="THJ222" s="1271"/>
      <c r="THK222" s="1271"/>
      <c r="THL222" s="1271"/>
      <c r="THM222" s="619"/>
      <c r="THN222" s="210"/>
      <c r="THO222" s="1483"/>
      <c r="THP222" s="1482"/>
      <c r="THQ222" s="1152"/>
      <c r="THR222" s="1153"/>
      <c r="THS222" s="1271"/>
      <c r="THT222" s="1271"/>
      <c r="THU222" s="1271"/>
      <c r="THV222" s="619"/>
      <c r="THW222" s="210"/>
      <c r="THX222" s="1483"/>
      <c r="THY222" s="1482"/>
      <c r="THZ222" s="1152"/>
      <c r="TIA222" s="1153"/>
      <c r="TIB222" s="1271"/>
      <c r="TIC222" s="1271"/>
      <c r="TID222" s="1271"/>
      <c r="TIE222" s="619"/>
      <c r="TIF222" s="210"/>
      <c r="TIG222" s="1483"/>
      <c r="TIH222" s="1482"/>
      <c r="TII222" s="1152"/>
      <c r="TIJ222" s="1153"/>
      <c r="TIK222" s="1271"/>
      <c r="TIL222" s="1271"/>
      <c r="TIM222" s="1271"/>
      <c r="TIN222" s="619"/>
      <c r="TIO222" s="210"/>
      <c r="TIP222" s="1483"/>
      <c r="TIQ222" s="1482"/>
      <c r="TIR222" s="1152"/>
      <c r="TIS222" s="1153"/>
      <c r="TIT222" s="1271"/>
      <c r="TIU222" s="1271"/>
      <c r="TIV222" s="1271"/>
      <c r="TIW222" s="619"/>
      <c r="TIX222" s="210"/>
      <c r="TIY222" s="1483"/>
      <c r="TIZ222" s="1482"/>
      <c r="TJA222" s="1152"/>
      <c r="TJB222" s="1153"/>
      <c r="TJC222" s="1271"/>
      <c r="TJD222" s="1271"/>
      <c r="TJE222" s="1271"/>
      <c r="TJF222" s="619"/>
      <c r="TJG222" s="210"/>
      <c r="TJH222" s="1483"/>
      <c r="TJI222" s="1482"/>
      <c r="TJJ222" s="1152"/>
      <c r="TJK222" s="1153"/>
      <c r="TJL222" s="1271"/>
      <c r="TJM222" s="1271"/>
      <c r="TJN222" s="1271"/>
      <c r="TJO222" s="619"/>
      <c r="TJP222" s="210"/>
      <c r="TJQ222" s="1483"/>
      <c r="TJR222" s="1482"/>
      <c r="TJS222" s="1152"/>
      <c r="TJT222" s="1153"/>
      <c r="TJU222" s="1271"/>
      <c r="TJV222" s="1271"/>
      <c r="TJW222" s="1271"/>
      <c r="TJX222" s="619"/>
      <c r="TJY222" s="210"/>
      <c r="TJZ222" s="1483"/>
      <c r="TKA222" s="1482"/>
      <c r="TKB222" s="1152"/>
      <c r="TKC222" s="1153"/>
      <c r="TKD222" s="1271"/>
      <c r="TKE222" s="1271"/>
      <c r="TKF222" s="1271"/>
      <c r="TKG222" s="619"/>
      <c r="TKH222" s="210"/>
      <c r="TKI222" s="1483"/>
      <c r="TKJ222" s="1482"/>
      <c r="TKK222" s="1152"/>
      <c r="TKL222" s="1153"/>
      <c r="TKM222" s="1271"/>
      <c r="TKN222" s="1271"/>
      <c r="TKO222" s="1271"/>
      <c r="TKP222" s="619"/>
      <c r="TKQ222" s="210"/>
      <c r="TKR222" s="1483"/>
      <c r="TKS222" s="1482"/>
      <c r="TKT222" s="1152"/>
      <c r="TKU222" s="1153"/>
      <c r="TKV222" s="1271"/>
      <c r="TKW222" s="1271"/>
      <c r="TKX222" s="1271"/>
      <c r="TKY222" s="619"/>
      <c r="TKZ222" s="210"/>
      <c r="TLA222" s="1483"/>
      <c r="TLB222" s="1482"/>
      <c r="TLC222" s="1152"/>
      <c r="TLD222" s="1153"/>
      <c r="TLE222" s="1271"/>
      <c r="TLF222" s="1271"/>
      <c r="TLG222" s="1271"/>
      <c r="TLH222" s="619"/>
      <c r="TLI222" s="210"/>
      <c r="TLJ222" s="1483"/>
      <c r="TLK222" s="1482"/>
      <c r="TLL222" s="1152"/>
      <c r="TLM222" s="1153"/>
      <c r="TLN222" s="1271"/>
      <c r="TLO222" s="1271"/>
      <c r="TLP222" s="1271"/>
      <c r="TLQ222" s="619"/>
      <c r="TLR222" s="210"/>
      <c r="TLS222" s="1483"/>
      <c r="TLT222" s="1482"/>
      <c r="TLU222" s="1152"/>
      <c r="TLV222" s="1153"/>
      <c r="TLW222" s="1271"/>
      <c r="TLX222" s="1271"/>
      <c r="TLY222" s="1271"/>
      <c r="TLZ222" s="619"/>
      <c r="TMA222" s="210"/>
      <c r="TMB222" s="1483"/>
      <c r="TMC222" s="1482"/>
      <c r="TMD222" s="1152"/>
      <c r="TME222" s="1153"/>
      <c r="TMF222" s="1271"/>
      <c r="TMG222" s="1271"/>
      <c r="TMH222" s="1271"/>
      <c r="TMI222" s="619"/>
      <c r="TMJ222" s="210"/>
      <c r="TMK222" s="1483"/>
      <c r="TML222" s="1482"/>
      <c r="TMM222" s="1152"/>
      <c r="TMN222" s="1153"/>
      <c r="TMO222" s="1271"/>
      <c r="TMP222" s="1271"/>
      <c r="TMQ222" s="1271"/>
      <c r="TMR222" s="619"/>
      <c r="TMS222" s="210"/>
      <c r="TMT222" s="1483"/>
      <c r="TMU222" s="1482"/>
      <c r="TMV222" s="1152"/>
      <c r="TMW222" s="1153"/>
      <c r="TMX222" s="1271"/>
      <c r="TMY222" s="1271"/>
      <c r="TMZ222" s="1271"/>
      <c r="TNA222" s="619"/>
      <c r="TNB222" s="210"/>
      <c r="TNC222" s="1483"/>
      <c r="TND222" s="1482"/>
      <c r="TNE222" s="1152"/>
      <c r="TNF222" s="1153"/>
      <c r="TNG222" s="1271"/>
      <c r="TNH222" s="1271"/>
      <c r="TNI222" s="1271"/>
      <c r="TNJ222" s="619"/>
      <c r="TNK222" s="210"/>
      <c r="TNL222" s="1483"/>
      <c r="TNM222" s="1482"/>
      <c r="TNN222" s="1152"/>
      <c r="TNO222" s="1153"/>
      <c r="TNP222" s="1271"/>
      <c r="TNQ222" s="1271"/>
      <c r="TNR222" s="1271"/>
      <c r="TNS222" s="619"/>
      <c r="TNT222" s="210"/>
      <c r="TNU222" s="1483"/>
      <c r="TNV222" s="1482"/>
      <c r="TNW222" s="1152"/>
      <c r="TNX222" s="1153"/>
      <c r="TNY222" s="1271"/>
      <c r="TNZ222" s="1271"/>
      <c r="TOA222" s="1271"/>
      <c r="TOB222" s="619"/>
      <c r="TOC222" s="210"/>
      <c r="TOD222" s="1483"/>
      <c r="TOE222" s="1482"/>
      <c r="TOF222" s="1152"/>
      <c r="TOG222" s="1153"/>
      <c r="TOH222" s="1271"/>
      <c r="TOI222" s="1271"/>
      <c r="TOJ222" s="1271"/>
      <c r="TOK222" s="619"/>
      <c r="TOL222" s="210"/>
      <c r="TOM222" s="1483"/>
      <c r="TON222" s="1482"/>
      <c r="TOO222" s="1152"/>
      <c r="TOP222" s="1153"/>
      <c r="TOQ222" s="1271"/>
      <c r="TOR222" s="1271"/>
      <c r="TOS222" s="1271"/>
      <c r="TOT222" s="619"/>
      <c r="TOU222" s="210"/>
      <c r="TOV222" s="1483"/>
      <c r="TOW222" s="1482"/>
      <c r="TOX222" s="1152"/>
      <c r="TOY222" s="1153"/>
      <c r="TOZ222" s="1271"/>
      <c r="TPA222" s="1271"/>
      <c r="TPB222" s="1271"/>
      <c r="TPC222" s="619"/>
      <c r="TPD222" s="210"/>
      <c r="TPE222" s="1483"/>
      <c r="TPF222" s="1482"/>
      <c r="TPG222" s="1152"/>
      <c r="TPH222" s="1153"/>
      <c r="TPI222" s="1271"/>
      <c r="TPJ222" s="1271"/>
      <c r="TPK222" s="1271"/>
      <c r="TPL222" s="619"/>
      <c r="TPM222" s="210"/>
      <c r="TPN222" s="1483"/>
      <c r="TPO222" s="1482"/>
      <c r="TPP222" s="1152"/>
      <c r="TPQ222" s="1153"/>
      <c r="TPR222" s="1271"/>
      <c r="TPS222" s="1271"/>
      <c r="TPT222" s="1271"/>
      <c r="TPU222" s="619"/>
      <c r="TPV222" s="210"/>
      <c r="TPW222" s="1483"/>
      <c r="TPX222" s="1482"/>
      <c r="TPY222" s="1152"/>
      <c r="TPZ222" s="1153"/>
      <c r="TQA222" s="1271"/>
      <c r="TQB222" s="1271"/>
      <c r="TQC222" s="1271"/>
      <c r="TQD222" s="619"/>
      <c r="TQE222" s="210"/>
      <c r="TQF222" s="1483"/>
      <c r="TQG222" s="1482"/>
      <c r="TQH222" s="1152"/>
      <c r="TQI222" s="1153"/>
      <c r="TQJ222" s="1271"/>
      <c r="TQK222" s="1271"/>
      <c r="TQL222" s="1271"/>
      <c r="TQM222" s="619"/>
      <c r="TQN222" s="210"/>
      <c r="TQO222" s="1483"/>
      <c r="TQP222" s="1482"/>
      <c r="TQQ222" s="1152"/>
      <c r="TQR222" s="1153"/>
      <c r="TQS222" s="1271"/>
      <c r="TQT222" s="1271"/>
      <c r="TQU222" s="1271"/>
      <c r="TQV222" s="619"/>
      <c r="TQW222" s="210"/>
      <c r="TQX222" s="1483"/>
      <c r="TQY222" s="1482"/>
      <c r="TQZ222" s="1152"/>
      <c r="TRA222" s="1153"/>
      <c r="TRB222" s="1271"/>
      <c r="TRC222" s="1271"/>
      <c r="TRD222" s="1271"/>
      <c r="TRE222" s="619"/>
      <c r="TRF222" s="210"/>
      <c r="TRG222" s="1483"/>
      <c r="TRH222" s="1482"/>
      <c r="TRI222" s="1152"/>
      <c r="TRJ222" s="1153"/>
      <c r="TRK222" s="1271"/>
      <c r="TRL222" s="1271"/>
      <c r="TRM222" s="1271"/>
      <c r="TRN222" s="619"/>
      <c r="TRO222" s="210"/>
      <c r="TRP222" s="1483"/>
      <c r="TRQ222" s="1482"/>
      <c r="TRR222" s="1152"/>
      <c r="TRS222" s="1153"/>
      <c r="TRT222" s="1271"/>
      <c r="TRU222" s="1271"/>
      <c r="TRV222" s="1271"/>
      <c r="TRW222" s="619"/>
      <c r="TRX222" s="210"/>
      <c r="TRY222" s="1483"/>
      <c r="TRZ222" s="1482"/>
      <c r="TSA222" s="1152"/>
      <c r="TSB222" s="1153"/>
      <c r="TSC222" s="1271"/>
      <c r="TSD222" s="1271"/>
      <c r="TSE222" s="1271"/>
      <c r="TSF222" s="619"/>
      <c r="TSG222" s="210"/>
      <c r="TSH222" s="1483"/>
      <c r="TSI222" s="1482"/>
      <c r="TSJ222" s="1152"/>
      <c r="TSK222" s="1153"/>
      <c r="TSL222" s="1271"/>
      <c r="TSM222" s="1271"/>
      <c r="TSN222" s="1271"/>
      <c r="TSO222" s="619"/>
      <c r="TSP222" s="210"/>
      <c r="TSQ222" s="1483"/>
      <c r="TSR222" s="1482"/>
      <c r="TSS222" s="1152"/>
      <c r="TST222" s="1153"/>
      <c r="TSU222" s="1271"/>
      <c r="TSV222" s="1271"/>
      <c r="TSW222" s="1271"/>
      <c r="TSX222" s="619"/>
      <c r="TSY222" s="210"/>
      <c r="TSZ222" s="1483"/>
      <c r="TTA222" s="1482"/>
      <c r="TTB222" s="1152"/>
      <c r="TTC222" s="1153"/>
      <c r="TTD222" s="1271"/>
      <c r="TTE222" s="1271"/>
      <c r="TTF222" s="1271"/>
      <c r="TTG222" s="619"/>
      <c r="TTH222" s="210"/>
      <c r="TTI222" s="1483"/>
      <c r="TTJ222" s="1482"/>
      <c r="TTK222" s="1152"/>
      <c r="TTL222" s="1153"/>
      <c r="TTM222" s="1271"/>
      <c r="TTN222" s="1271"/>
      <c r="TTO222" s="1271"/>
      <c r="TTP222" s="619"/>
      <c r="TTQ222" s="210"/>
      <c r="TTR222" s="1483"/>
      <c r="TTS222" s="1482"/>
      <c r="TTT222" s="1152"/>
      <c r="TTU222" s="1153"/>
      <c r="TTV222" s="1271"/>
      <c r="TTW222" s="1271"/>
      <c r="TTX222" s="1271"/>
      <c r="TTY222" s="619"/>
      <c r="TTZ222" s="210"/>
      <c r="TUA222" s="1483"/>
      <c r="TUB222" s="1482"/>
      <c r="TUC222" s="1152"/>
      <c r="TUD222" s="1153"/>
      <c r="TUE222" s="1271"/>
      <c r="TUF222" s="1271"/>
      <c r="TUG222" s="1271"/>
      <c r="TUH222" s="619"/>
      <c r="TUI222" s="210"/>
      <c r="TUJ222" s="1483"/>
      <c r="TUK222" s="1482"/>
      <c r="TUL222" s="1152"/>
      <c r="TUM222" s="1153"/>
      <c r="TUN222" s="1271"/>
      <c r="TUO222" s="1271"/>
      <c r="TUP222" s="1271"/>
      <c r="TUQ222" s="619"/>
      <c r="TUR222" s="210"/>
      <c r="TUS222" s="1483"/>
      <c r="TUT222" s="1482"/>
      <c r="TUU222" s="1152"/>
      <c r="TUV222" s="1153"/>
      <c r="TUW222" s="1271"/>
      <c r="TUX222" s="1271"/>
      <c r="TUY222" s="1271"/>
      <c r="TUZ222" s="619"/>
      <c r="TVA222" s="210"/>
      <c r="TVB222" s="1483"/>
      <c r="TVC222" s="1482"/>
      <c r="TVD222" s="1152"/>
      <c r="TVE222" s="1153"/>
      <c r="TVF222" s="1271"/>
      <c r="TVG222" s="1271"/>
      <c r="TVH222" s="1271"/>
      <c r="TVI222" s="619"/>
      <c r="TVJ222" s="210"/>
      <c r="TVK222" s="1483"/>
      <c r="TVL222" s="1482"/>
      <c r="TVM222" s="1152"/>
      <c r="TVN222" s="1153"/>
      <c r="TVO222" s="1271"/>
      <c r="TVP222" s="1271"/>
      <c r="TVQ222" s="1271"/>
      <c r="TVR222" s="619"/>
      <c r="TVS222" s="210"/>
      <c r="TVT222" s="1483"/>
      <c r="TVU222" s="1482"/>
      <c r="TVV222" s="1152"/>
      <c r="TVW222" s="1153"/>
      <c r="TVX222" s="1271"/>
      <c r="TVY222" s="1271"/>
      <c r="TVZ222" s="1271"/>
      <c r="TWA222" s="619"/>
      <c r="TWB222" s="210"/>
      <c r="TWC222" s="1483"/>
      <c r="TWD222" s="1482"/>
      <c r="TWE222" s="1152"/>
      <c r="TWF222" s="1153"/>
      <c r="TWG222" s="1271"/>
      <c r="TWH222" s="1271"/>
      <c r="TWI222" s="1271"/>
      <c r="TWJ222" s="619"/>
      <c r="TWK222" s="210"/>
      <c r="TWL222" s="1483"/>
      <c r="TWM222" s="1482"/>
      <c r="TWN222" s="1152"/>
      <c r="TWO222" s="1153"/>
      <c r="TWP222" s="1271"/>
      <c r="TWQ222" s="1271"/>
      <c r="TWR222" s="1271"/>
      <c r="TWS222" s="619"/>
      <c r="TWT222" s="210"/>
      <c r="TWU222" s="1483"/>
      <c r="TWV222" s="1482"/>
      <c r="TWW222" s="1152"/>
      <c r="TWX222" s="1153"/>
      <c r="TWY222" s="1271"/>
      <c r="TWZ222" s="1271"/>
      <c r="TXA222" s="1271"/>
      <c r="TXB222" s="619"/>
      <c r="TXC222" s="210"/>
      <c r="TXD222" s="1483"/>
      <c r="TXE222" s="1482"/>
      <c r="TXF222" s="1152"/>
      <c r="TXG222" s="1153"/>
      <c r="TXH222" s="1271"/>
      <c r="TXI222" s="1271"/>
      <c r="TXJ222" s="1271"/>
      <c r="TXK222" s="619"/>
      <c r="TXL222" s="210"/>
      <c r="TXM222" s="1483"/>
      <c r="TXN222" s="1482"/>
      <c r="TXO222" s="1152"/>
      <c r="TXP222" s="1153"/>
      <c r="TXQ222" s="1271"/>
      <c r="TXR222" s="1271"/>
      <c r="TXS222" s="1271"/>
      <c r="TXT222" s="619"/>
      <c r="TXU222" s="210"/>
      <c r="TXV222" s="1483"/>
      <c r="TXW222" s="1482"/>
      <c r="TXX222" s="1152"/>
      <c r="TXY222" s="1153"/>
      <c r="TXZ222" s="1271"/>
      <c r="TYA222" s="1271"/>
      <c r="TYB222" s="1271"/>
      <c r="TYC222" s="619"/>
      <c r="TYD222" s="210"/>
      <c r="TYE222" s="1483"/>
      <c r="TYF222" s="1482"/>
      <c r="TYG222" s="1152"/>
      <c r="TYH222" s="1153"/>
      <c r="TYI222" s="1271"/>
      <c r="TYJ222" s="1271"/>
      <c r="TYK222" s="1271"/>
      <c r="TYL222" s="619"/>
      <c r="TYM222" s="210"/>
      <c r="TYN222" s="1483"/>
      <c r="TYO222" s="1482"/>
      <c r="TYP222" s="1152"/>
      <c r="TYQ222" s="1153"/>
      <c r="TYR222" s="1271"/>
      <c r="TYS222" s="1271"/>
      <c r="TYT222" s="1271"/>
      <c r="TYU222" s="619"/>
      <c r="TYV222" s="210"/>
      <c r="TYW222" s="1483"/>
      <c r="TYX222" s="1482"/>
      <c r="TYY222" s="1152"/>
      <c r="TYZ222" s="1153"/>
      <c r="TZA222" s="1271"/>
      <c r="TZB222" s="1271"/>
      <c r="TZC222" s="1271"/>
      <c r="TZD222" s="619"/>
      <c r="TZE222" s="210"/>
      <c r="TZF222" s="1483"/>
      <c r="TZG222" s="1482"/>
      <c r="TZH222" s="1152"/>
      <c r="TZI222" s="1153"/>
      <c r="TZJ222" s="1271"/>
      <c r="TZK222" s="1271"/>
      <c r="TZL222" s="1271"/>
      <c r="TZM222" s="619"/>
      <c r="TZN222" s="210"/>
      <c r="TZO222" s="1483"/>
      <c r="TZP222" s="1482"/>
      <c r="TZQ222" s="1152"/>
      <c r="TZR222" s="1153"/>
      <c r="TZS222" s="1271"/>
      <c r="TZT222" s="1271"/>
      <c r="TZU222" s="1271"/>
      <c r="TZV222" s="619"/>
      <c r="TZW222" s="210"/>
      <c r="TZX222" s="1483"/>
      <c r="TZY222" s="1482"/>
      <c r="TZZ222" s="1152"/>
      <c r="UAA222" s="1153"/>
      <c r="UAB222" s="1271"/>
      <c r="UAC222" s="1271"/>
      <c r="UAD222" s="1271"/>
      <c r="UAE222" s="619"/>
      <c r="UAF222" s="210"/>
      <c r="UAG222" s="1483"/>
      <c r="UAH222" s="1482"/>
      <c r="UAI222" s="1152"/>
      <c r="UAJ222" s="1153"/>
      <c r="UAK222" s="1271"/>
      <c r="UAL222" s="1271"/>
      <c r="UAM222" s="1271"/>
      <c r="UAN222" s="619"/>
      <c r="UAO222" s="210"/>
      <c r="UAP222" s="1483"/>
      <c r="UAQ222" s="1482"/>
      <c r="UAR222" s="1152"/>
      <c r="UAS222" s="1153"/>
      <c r="UAT222" s="1271"/>
      <c r="UAU222" s="1271"/>
      <c r="UAV222" s="1271"/>
      <c r="UAW222" s="619"/>
      <c r="UAX222" s="210"/>
      <c r="UAY222" s="1483"/>
      <c r="UAZ222" s="1482"/>
      <c r="UBA222" s="1152"/>
      <c r="UBB222" s="1153"/>
      <c r="UBC222" s="1271"/>
      <c r="UBD222" s="1271"/>
      <c r="UBE222" s="1271"/>
      <c r="UBF222" s="619"/>
      <c r="UBG222" s="210"/>
      <c r="UBH222" s="1483"/>
      <c r="UBI222" s="1482"/>
      <c r="UBJ222" s="1152"/>
      <c r="UBK222" s="1153"/>
      <c r="UBL222" s="1271"/>
      <c r="UBM222" s="1271"/>
      <c r="UBN222" s="1271"/>
      <c r="UBO222" s="619"/>
      <c r="UBP222" s="210"/>
      <c r="UBQ222" s="1483"/>
      <c r="UBR222" s="1482"/>
      <c r="UBS222" s="1152"/>
      <c r="UBT222" s="1153"/>
      <c r="UBU222" s="1271"/>
      <c r="UBV222" s="1271"/>
      <c r="UBW222" s="1271"/>
      <c r="UBX222" s="619"/>
      <c r="UBY222" s="210"/>
      <c r="UBZ222" s="1483"/>
      <c r="UCA222" s="1482"/>
      <c r="UCB222" s="1152"/>
      <c r="UCC222" s="1153"/>
      <c r="UCD222" s="1271"/>
      <c r="UCE222" s="1271"/>
      <c r="UCF222" s="1271"/>
      <c r="UCG222" s="619"/>
      <c r="UCH222" s="210"/>
      <c r="UCI222" s="1483"/>
      <c r="UCJ222" s="1482"/>
      <c r="UCK222" s="1152"/>
      <c r="UCL222" s="1153"/>
      <c r="UCM222" s="1271"/>
      <c r="UCN222" s="1271"/>
      <c r="UCO222" s="1271"/>
      <c r="UCP222" s="619"/>
      <c r="UCQ222" s="210"/>
      <c r="UCR222" s="1483"/>
      <c r="UCS222" s="1482"/>
      <c r="UCT222" s="1152"/>
      <c r="UCU222" s="1153"/>
      <c r="UCV222" s="1271"/>
      <c r="UCW222" s="1271"/>
      <c r="UCX222" s="1271"/>
      <c r="UCY222" s="619"/>
      <c r="UCZ222" s="210"/>
      <c r="UDA222" s="1483"/>
      <c r="UDB222" s="1482"/>
      <c r="UDC222" s="1152"/>
      <c r="UDD222" s="1153"/>
      <c r="UDE222" s="1271"/>
      <c r="UDF222" s="1271"/>
      <c r="UDG222" s="1271"/>
      <c r="UDH222" s="619"/>
      <c r="UDI222" s="210"/>
      <c r="UDJ222" s="1483"/>
      <c r="UDK222" s="1482"/>
      <c r="UDL222" s="1152"/>
      <c r="UDM222" s="1153"/>
      <c r="UDN222" s="1271"/>
      <c r="UDO222" s="1271"/>
      <c r="UDP222" s="1271"/>
      <c r="UDQ222" s="619"/>
      <c r="UDR222" s="210"/>
      <c r="UDS222" s="1483"/>
      <c r="UDT222" s="1482"/>
      <c r="UDU222" s="1152"/>
      <c r="UDV222" s="1153"/>
      <c r="UDW222" s="1271"/>
      <c r="UDX222" s="1271"/>
      <c r="UDY222" s="1271"/>
      <c r="UDZ222" s="619"/>
      <c r="UEA222" s="210"/>
      <c r="UEB222" s="1483"/>
      <c r="UEC222" s="1482"/>
      <c r="UED222" s="1152"/>
      <c r="UEE222" s="1153"/>
      <c r="UEF222" s="1271"/>
      <c r="UEG222" s="1271"/>
      <c r="UEH222" s="1271"/>
      <c r="UEI222" s="619"/>
      <c r="UEJ222" s="210"/>
      <c r="UEK222" s="1483"/>
      <c r="UEL222" s="1482"/>
      <c r="UEM222" s="1152"/>
      <c r="UEN222" s="1153"/>
      <c r="UEO222" s="1271"/>
      <c r="UEP222" s="1271"/>
      <c r="UEQ222" s="1271"/>
      <c r="UER222" s="619"/>
      <c r="UES222" s="210"/>
      <c r="UET222" s="1483"/>
      <c r="UEU222" s="1482"/>
      <c r="UEV222" s="1152"/>
      <c r="UEW222" s="1153"/>
      <c r="UEX222" s="1271"/>
      <c r="UEY222" s="1271"/>
      <c r="UEZ222" s="1271"/>
      <c r="UFA222" s="619"/>
      <c r="UFB222" s="210"/>
      <c r="UFC222" s="1483"/>
      <c r="UFD222" s="1482"/>
      <c r="UFE222" s="1152"/>
      <c r="UFF222" s="1153"/>
      <c r="UFG222" s="1271"/>
      <c r="UFH222" s="1271"/>
      <c r="UFI222" s="1271"/>
      <c r="UFJ222" s="619"/>
      <c r="UFK222" s="210"/>
      <c r="UFL222" s="1483"/>
      <c r="UFM222" s="1482"/>
      <c r="UFN222" s="1152"/>
      <c r="UFO222" s="1153"/>
      <c r="UFP222" s="1271"/>
      <c r="UFQ222" s="1271"/>
      <c r="UFR222" s="1271"/>
      <c r="UFS222" s="619"/>
      <c r="UFT222" s="210"/>
      <c r="UFU222" s="1483"/>
      <c r="UFV222" s="1482"/>
      <c r="UFW222" s="1152"/>
      <c r="UFX222" s="1153"/>
      <c r="UFY222" s="1271"/>
      <c r="UFZ222" s="1271"/>
      <c r="UGA222" s="1271"/>
      <c r="UGB222" s="619"/>
      <c r="UGC222" s="210"/>
      <c r="UGD222" s="1483"/>
      <c r="UGE222" s="1482"/>
      <c r="UGF222" s="1152"/>
      <c r="UGG222" s="1153"/>
      <c r="UGH222" s="1271"/>
      <c r="UGI222" s="1271"/>
      <c r="UGJ222" s="1271"/>
      <c r="UGK222" s="619"/>
      <c r="UGL222" s="210"/>
      <c r="UGM222" s="1483"/>
      <c r="UGN222" s="1482"/>
      <c r="UGO222" s="1152"/>
      <c r="UGP222" s="1153"/>
      <c r="UGQ222" s="1271"/>
      <c r="UGR222" s="1271"/>
      <c r="UGS222" s="1271"/>
      <c r="UGT222" s="619"/>
      <c r="UGU222" s="210"/>
      <c r="UGV222" s="1483"/>
      <c r="UGW222" s="1482"/>
      <c r="UGX222" s="1152"/>
      <c r="UGY222" s="1153"/>
      <c r="UGZ222" s="1271"/>
      <c r="UHA222" s="1271"/>
      <c r="UHB222" s="1271"/>
      <c r="UHC222" s="619"/>
      <c r="UHD222" s="210"/>
      <c r="UHE222" s="1483"/>
      <c r="UHF222" s="1482"/>
      <c r="UHG222" s="1152"/>
      <c r="UHH222" s="1153"/>
      <c r="UHI222" s="1271"/>
      <c r="UHJ222" s="1271"/>
      <c r="UHK222" s="1271"/>
      <c r="UHL222" s="619"/>
      <c r="UHM222" s="210"/>
      <c r="UHN222" s="1483"/>
      <c r="UHO222" s="1482"/>
      <c r="UHP222" s="1152"/>
      <c r="UHQ222" s="1153"/>
      <c r="UHR222" s="1271"/>
      <c r="UHS222" s="1271"/>
      <c r="UHT222" s="1271"/>
      <c r="UHU222" s="619"/>
      <c r="UHV222" s="210"/>
      <c r="UHW222" s="1483"/>
      <c r="UHX222" s="1482"/>
      <c r="UHY222" s="1152"/>
      <c r="UHZ222" s="1153"/>
      <c r="UIA222" s="1271"/>
      <c r="UIB222" s="1271"/>
      <c r="UIC222" s="1271"/>
      <c r="UID222" s="619"/>
      <c r="UIE222" s="210"/>
      <c r="UIF222" s="1483"/>
      <c r="UIG222" s="1482"/>
      <c r="UIH222" s="1152"/>
      <c r="UII222" s="1153"/>
      <c r="UIJ222" s="1271"/>
      <c r="UIK222" s="1271"/>
      <c r="UIL222" s="1271"/>
      <c r="UIM222" s="619"/>
      <c r="UIN222" s="210"/>
      <c r="UIO222" s="1483"/>
      <c r="UIP222" s="1482"/>
      <c r="UIQ222" s="1152"/>
      <c r="UIR222" s="1153"/>
      <c r="UIS222" s="1271"/>
      <c r="UIT222" s="1271"/>
      <c r="UIU222" s="1271"/>
      <c r="UIV222" s="619"/>
      <c r="UIW222" s="210"/>
      <c r="UIX222" s="1483"/>
      <c r="UIY222" s="1482"/>
      <c r="UIZ222" s="1152"/>
      <c r="UJA222" s="1153"/>
      <c r="UJB222" s="1271"/>
      <c r="UJC222" s="1271"/>
      <c r="UJD222" s="1271"/>
      <c r="UJE222" s="619"/>
      <c r="UJF222" s="210"/>
      <c r="UJG222" s="1483"/>
      <c r="UJH222" s="1482"/>
      <c r="UJI222" s="1152"/>
      <c r="UJJ222" s="1153"/>
      <c r="UJK222" s="1271"/>
      <c r="UJL222" s="1271"/>
      <c r="UJM222" s="1271"/>
      <c r="UJN222" s="619"/>
      <c r="UJO222" s="210"/>
      <c r="UJP222" s="1483"/>
      <c r="UJQ222" s="1482"/>
      <c r="UJR222" s="1152"/>
      <c r="UJS222" s="1153"/>
      <c r="UJT222" s="1271"/>
      <c r="UJU222" s="1271"/>
      <c r="UJV222" s="1271"/>
      <c r="UJW222" s="619"/>
      <c r="UJX222" s="210"/>
      <c r="UJY222" s="1483"/>
      <c r="UJZ222" s="1482"/>
      <c r="UKA222" s="1152"/>
      <c r="UKB222" s="1153"/>
      <c r="UKC222" s="1271"/>
      <c r="UKD222" s="1271"/>
      <c r="UKE222" s="1271"/>
      <c r="UKF222" s="619"/>
      <c r="UKG222" s="210"/>
      <c r="UKH222" s="1483"/>
      <c r="UKI222" s="1482"/>
      <c r="UKJ222" s="1152"/>
      <c r="UKK222" s="1153"/>
      <c r="UKL222" s="1271"/>
      <c r="UKM222" s="1271"/>
      <c r="UKN222" s="1271"/>
      <c r="UKO222" s="619"/>
      <c r="UKP222" s="210"/>
      <c r="UKQ222" s="1483"/>
      <c r="UKR222" s="1482"/>
      <c r="UKS222" s="1152"/>
      <c r="UKT222" s="1153"/>
      <c r="UKU222" s="1271"/>
      <c r="UKV222" s="1271"/>
      <c r="UKW222" s="1271"/>
      <c r="UKX222" s="619"/>
      <c r="UKY222" s="210"/>
      <c r="UKZ222" s="1483"/>
      <c r="ULA222" s="1482"/>
      <c r="ULB222" s="1152"/>
      <c r="ULC222" s="1153"/>
      <c r="ULD222" s="1271"/>
      <c r="ULE222" s="1271"/>
      <c r="ULF222" s="1271"/>
      <c r="ULG222" s="619"/>
      <c r="ULH222" s="210"/>
      <c r="ULI222" s="1483"/>
      <c r="ULJ222" s="1482"/>
      <c r="ULK222" s="1152"/>
      <c r="ULL222" s="1153"/>
      <c r="ULM222" s="1271"/>
      <c r="ULN222" s="1271"/>
      <c r="ULO222" s="1271"/>
      <c r="ULP222" s="619"/>
      <c r="ULQ222" s="210"/>
      <c r="ULR222" s="1483"/>
      <c r="ULS222" s="1482"/>
      <c r="ULT222" s="1152"/>
      <c r="ULU222" s="1153"/>
      <c r="ULV222" s="1271"/>
      <c r="ULW222" s="1271"/>
      <c r="ULX222" s="1271"/>
      <c r="ULY222" s="619"/>
      <c r="ULZ222" s="210"/>
      <c r="UMA222" s="1483"/>
      <c r="UMB222" s="1482"/>
      <c r="UMC222" s="1152"/>
      <c r="UMD222" s="1153"/>
      <c r="UME222" s="1271"/>
      <c r="UMF222" s="1271"/>
      <c r="UMG222" s="1271"/>
      <c r="UMH222" s="619"/>
      <c r="UMI222" s="210"/>
      <c r="UMJ222" s="1483"/>
      <c r="UMK222" s="1482"/>
      <c r="UML222" s="1152"/>
      <c r="UMM222" s="1153"/>
      <c r="UMN222" s="1271"/>
      <c r="UMO222" s="1271"/>
      <c r="UMP222" s="1271"/>
      <c r="UMQ222" s="619"/>
      <c r="UMR222" s="210"/>
      <c r="UMS222" s="1483"/>
      <c r="UMT222" s="1482"/>
      <c r="UMU222" s="1152"/>
      <c r="UMV222" s="1153"/>
      <c r="UMW222" s="1271"/>
      <c r="UMX222" s="1271"/>
      <c r="UMY222" s="1271"/>
      <c r="UMZ222" s="619"/>
      <c r="UNA222" s="210"/>
      <c r="UNB222" s="1483"/>
      <c r="UNC222" s="1482"/>
      <c r="UND222" s="1152"/>
      <c r="UNE222" s="1153"/>
      <c r="UNF222" s="1271"/>
      <c r="UNG222" s="1271"/>
      <c r="UNH222" s="1271"/>
      <c r="UNI222" s="619"/>
      <c r="UNJ222" s="210"/>
      <c r="UNK222" s="1483"/>
      <c r="UNL222" s="1482"/>
      <c r="UNM222" s="1152"/>
      <c r="UNN222" s="1153"/>
      <c r="UNO222" s="1271"/>
      <c r="UNP222" s="1271"/>
      <c r="UNQ222" s="1271"/>
      <c r="UNR222" s="619"/>
      <c r="UNS222" s="210"/>
      <c r="UNT222" s="1483"/>
      <c r="UNU222" s="1482"/>
      <c r="UNV222" s="1152"/>
      <c r="UNW222" s="1153"/>
      <c r="UNX222" s="1271"/>
      <c r="UNY222" s="1271"/>
      <c r="UNZ222" s="1271"/>
      <c r="UOA222" s="619"/>
      <c r="UOB222" s="210"/>
      <c r="UOC222" s="1483"/>
      <c r="UOD222" s="1482"/>
      <c r="UOE222" s="1152"/>
      <c r="UOF222" s="1153"/>
      <c r="UOG222" s="1271"/>
      <c r="UOH222" s="1271"/>
      <c r="UOI222" s="1271"/>
      <c r="UOJ222" s="619"/>
      <c r="UOK222" s="210"/>
      <c r="UOL222" s="1483"/>
      <c r="UOM222" s="1482"/>
      <c r="UON222" s="1152"/>
      <c r="UOO222" s="1153"/>
      <c r="UOP222" s="1271"/>
      <c r="UOQ222" s="1271"/>
      <c r="UOR222" s="1271"/>
      <c r="UOS222" s="619"/>
      <c r="UOT222" s="210"/>
      <c r="UOU222" s="1483"/>
      <c r="UOV222" s="1482"/>
      <c r="UOW222" s="1152"/>
      <c r="UOX222" s="1153"/>
      <c r="UOY222" s="1271"/>
      <c r="UOZ222" s="1271"/>
      <c r="UPA222" s="1271"/>
      <c r="UPB222" s="619"/>
      <c r="UPC222" s="210"/>
      <c r="UPD222" s="1483"/>
      <c r="UPE222" s="1482"/>
      <c r="UPF222" s="1152"/>
      <c r="UPG222" s="1153"/>
      <c r="UPH222" s="1271"/>
      <c r="UPI222" s="1271"/>
      <c r="UPJ222" s="1271"/>
      <c r="UPK222" s="619"/>
      <c r="UPL222" s="210"/>
      <c r="UPM222" s="1483"/>
      <c r="UPN222" s="1482"/>
      <c r="UPO222" s="1152"/>
      <c r="UPP222" s="1153"/>
      <c r="UPQ222" s="1271"/>
      <c r="UPR222" s="1271"/>
      <c r="UPS222" s="1271"/>
      <c r="UPT222" s="619"/>
      <c r="UPU222" s="210"/>
      <c r="UPV222" s="1483"/>
      <c r="UPW222" s="1482"/>
      <c r="UPX222" s="1152"/>
      <c r="UPY222" s="1153"/>
      <c r="UPZ222" s="1271"/>
      <c r="UQA222" s="1271"/>
      <c r="UQB222" s="1271"/>
      <c r="UQC222" s="619"/>
      <c r="UQD222" s="210"/>
      <c r="UQE222" s="1483"/>
      <c r="UQF222" s="1482"/>
      <c r="UQG222" s="1152"/>
      <c r="UQH222" s="1153"/>
      <c r="UQI222" s="1271"/>
      <c r="UQJ222" s="1271"/>
      <c r="UQK222" s="1271"/>
      <c r="UQL222" s="619"/>
      <c r="UQM222" s="210"/>
      <c r="UQN222" s="1483"/>
      <c r="UQO222" s="1482"/>
      <c r="UQP222" s="1152"/>
      <c r="UQQ222" s="1153"/>
      <c r="UQR222" s="1271"/>
      <c r="UQS222" s="1271"/>
      <c r="UQT222" s="1271"/>
      <c r="UQU222" s="619"/>
      <c r="UQV222" s="210"/>
      <c r="UQW222" s="1483"/>
      <c r="UQX222" s="1482"/>
      <c r="UQY222" s="1152"/>
      <c r="UQZ222" s="1153"/>
      <c r="URA222" s="1271"/>
      <c r="URB222" s="1271"/>
      <c r="URC222" s="1271"/>
      <c r="URD222" s="619"/>
      <c r="URE222" s="210"/>
      <c r="URF222" s="1483"/>
      <c r="URG222" s="1482"/>
      <c r="URH222" s="1152"/>
      <c r="URI222" s="1153"/>
      <c r="URJ222" s="1271"/>
      <c r="URK222" s="1271"/>
      <c r="URL222" s="1271"/>
      <c r="URM222" s="619"/>
      <c r="URN222" s="210"/>
      <c r="URO222" s="1483"/>
      <c r="URP222" s="1482"/>
      <c r="URQ222" s="1152"/>
      <c r="URR222" s="1153"/>
      <c r="URS222" s="1271"/>
      <c r="URT222" s="1271"/>
      <c r="URU222" s="1271"/>
      <c r="URV222" s="619"/>
      <c r="URW222" s="210"/>
      <c r="URX222" s="1483"/>
      <c r="URY222" s="1482"/>
      <c r="URZ222" s="1152"/>
      <c r="USA222" s="1153"/>
      <c r="USB222" s="1271"/>
      <c r="USC222" s="1271"/>
      <c r="USD222" s="1271"/>
      <c r="USE222" s="619"/>
      <c r="USF222" s="210"/>
      <c r="USG222" s="1483"/>
      <c r="USH222" s="1482"/>
      <c r="USI222" s="1152"/>
      <c r="USJ222" s="1153"/>
      <c r="USK222" s="1271"/>
      <c r="USL222" s="1271"/>
      <c r="USM222" s="1271"/>
      <c r="USN222" s="619"/>
      <c r="USO222" s="210"/>
      <c r="USP222" s="1483"/>
      <c r="USQ222" s="1482"/>
      <c r="USR222" s="1152"/>
      <c r="USS222" s="1153"/>
      <c r="UST222" s="1271"/>
      <c r="USU222" s="1271"/>
      <c r="USV222" s="1271"/>
      <c r="USW222" s="619"/>
      <c r="USX222" s="210"/>
      <c r="USY222" s="1483"/>
      <c r="USZ222" s="1482"/>
      <c r="UTA222" s="1152"/>
      <c r="UTB222" s="1153"/>
      <c r="UTC222" s="1271"/>
      <c r="UTD222" s="1271"/>
      <c r="UTE222" s="1271"/>
      <c r="UTF222" s="619"/>
      <c r="UTG222" s="210"/>
      <c r="UTH222" s="1483"/>
      <c r="UTI222" s="1482"/>
      <c r="UTJ222" s="1152"/>
      <c r="UTK222" s="1153"/>
      <c r="UTL222" s="1271"/>
      <c r="UTM222" s="1271"/>
      <c r="UTN222" s="1271"/>
      <c r="UTO222" s="619"/>
      <c r="UTP222" s="210"/>
      <c r="UTQ222" s="1483"/>
      <c r="UTR222" s="1482"/>
      <c r="UTS222" s="1152"/>
      <c r="UTT222" s="1153"/>
      <c r="UTU222" s="1271"/>
      <c r="UTV222" s="1271"/>
      <c r="UTW222" s="1271"/>
      <c r="UTX222" s="619"/>
      <c r="UTY222" s="210"/>
      <c r="UTZ222" s="1483"/>
      <c r="UUA222" s="1482"/>
      <c r="UUB222" s="1152"/>
      <c r="UUC222" s="1153"/>
      <c r="UUD222" s="1271"/>
      <c r="UUE222" s="1271"/>
      <c r="UUF222" s="1271"/>
      <c r="UUG222" s="619"/>
      <c r="UUH222" s="210"/>
      <c r="UUI222" s="1483"/>
      <c r="UUJ222" s="1482"/>
      <c r="UUK222" s="1152"/>
      <c r="UUL222" s="1153"/>
      <c r="UUM222" s="1271"/>
      <c r="UUN222" s="1271"/>
      <c r="UUO222" s="1271"/>
      <c r="UUP222" s="619"/>
      <c r="UUQ222" s="210"/>
      <c r="UUR222" s="1483"/>
      <c r="UUS222" s="1482"/>
      <c r="UUT222" s="1152"/>
      <c r="UUU222" s="1153"/>
      <c r="UUV222" s="1271"/>
      <c r="UUW222" s="1271"/>
      <c r="UUX222" s="1271"/>
      <c r="UUY222" s="619"/>
      <c r="UUZ222" s="210"/>
      <c r="UVA222" s="1483"/>
      <c r="UVB222" s="1482"/>
      <c r="UVC222" s="1152"/>
      <c r="UVD222" s="1153"/>
      <c r="UVE222" s="1271"/>
      <c r="UVF222" s="1271"/>
      <c r="UVG222" s="1271"/>
      <c r="UVH222" s="619"/>
      <c r="UVI222" s="210"/>
      <c r="UVJ222" s="1483"/>
      <c r="UVK222" s="1482"/>
      <c r="UVL222" s="1152"/>
      <c r="UVM222" s="1153"/>
      <c r="UVN222" s="1271"/>
      <c r="UVO222" s="1271"/>
      <c r="UVP222" s="1271"/>
      <c r="UVQ222" s="619"/>
      <c r="UVR222" s="210"/>
      <c r="UVS222" s="1483"/>
      <c r="UVT222" s="1482"/>
      <c r="UVU222" s="1152"/>
      <c r="UVV222" s="1153"/>
      <c r="UVW222" s="1271"/>
      <c r="UVX222" s="1271"/>
      <c r="UVY222" s="1271"/>
      <c r="UVZ222" s="619"/>
      <c r="UWA222" s="210"/>
      <c r="UWB222" s="1483"/>
      <c r="UWC222" s="1482"/>
      <c r="UWD222" s="1152"/>
      <c r="UWE222" s="1153"/>
      <c r="UWF222" s="1271"/>
      <c r="UWG222" s="1271"/>
      <c r="UWH222" s="1271"/>
      <c r="UWI222" s="619"/>
      <c r="UWJ222" s="210"/>
      <c r="UWK222" s="1483"/>
      <c r="UWL222" s="1482"/>
      <c r="UWM222" s="1152"/>
      <c r="UWN222" s="1153"/>
      <c r="UWO222" s="1271"/>
      <c r="UWP222" s="1271"/>
      <c r="UWQ222" s="1271"/>
      <c r="UWR222" s="619"/>
      <c r="UWS222" s="210"/>
      <c r="UWT222" s="1483"/>
      <c r="UWU222" s="1482"/>
      <c r="UWV222" s="1152"/>
      <c r="UWW222" s="1153"/>
      <c r="UWX222" s="1271"/>
      <c r="UWY222" s="1271"/>
      <c r="UWZ222" s="1271"/>
      <c r="UXA222" s="619"/>
      <c r="UXB222" s="210"/>
      <c r="UXC222" s="1483"/>
      <c r="UXD222" s="1482"/>
      <c r="UXE222" s="1152"/>
      <c r="UXF222" s="1153"/>
      <c r="UXG222" s="1271"/>
      <c r="UXH222" s="1271"/>
      <c r="UXI222" s="1271"/>
      <c r="UXJ222" s="619"/>
      <c r="UXK222" s="210"/>
      <c r="UXL222" s="1483"/>
      <c r="UXM222" s="1482"/>
      <c r="UXN222" s="1152"/>
      <c r="UXO222" s="1153"/>
      <c r="UXP222" s="1271"/>
      <c r="UXQ222" s="1271"/>
      <c r="UXR222" s="1271"/>
      <c r="UXS222" s="619"/>
      <c r="UXT222" s="210"/>
      <c r="UXU222" s="1483"/>
      <c r="UXV222" s="1482"/>
      <c r="UXW222" s="1152"/>
      <c r="UXX222" s="1153"/>
      <c r="UXY222" s="1271"/>
      <c r="UXZ222" s="1271"/>
      <c r="UYA222" s="1271"/>
      <c r="UYB222" s="619"/>
      <c r="UYC222" s="210"/>
      <c r="UYD222" s="1483"/>
      <c r="UYE222" s="1482"/>
      <c r="UYF222" s="1152"/>
      <c r="UYG222" s="1153"/>
      <c r="UYH222" s="1271"/>
      <c r="UYI222" s="1271"/>
      <c r="UYJ222" s="1271"/>
      <c r="UYK222" s="619"/>
      <c r="UYL222" s="210"/>
      <c r="UYM222" s="1483"/>
      <c r="UYN222" s="1482"/>
      <c r="UYO222" s="1152"/>
      <c r="UYP222" s="1153"/>
      <c r="UYQ222" s="1271"/>
      <c r="UYR222" s="1271"/>
      <c r="UYS222" s="1271"/>
      <c r="UYT222" s="619"/>
      <c r="UYU222" s="210"/>
      <c r="UYV222" s="1483"/>
      <c r="UYW222" s="1482"/>
      <c r="UYX222" s="1152"/>
      <c r="UYY222" s="1153"/>
      <c r="UYZ222" s="1271"/>
      <c r="UZA222" s="1271"/>
      <c r="UZB222" s="1271"/>
      <c r="UZC222" s="619"/>
      <c r="UZD222" s="210"/>
      <c r="UZE222" s="1483"/>
      <c r="UZF222" s="1482"/>
      <c r="UZG222" s="1152"/>
      <c r="UZH222" s="1153"/>
      <c r="UZI222" s="1271"/>
      <c r="UZJ222" s="1271"/>
      <c r="UZK222" s="1271"/>
      <c r="UZL222" s="619"/>
      <c r="UZM222" s="210"/>
      <c r="UZN222" s="1483"/>
      <c r="UZO222" s="1482"/>
      <c r="UZP222" s="1152"/>
      <c r="UZQ222" s="1153"/>
      <c r="UZR222" s="1271"/>
      <c r="UZS222" s="1271"/>
      <c r="UZT222" s="1271"/>
      <c r="UZU222" s="619"/>
      <c r="UZV222" s="210"/>
      <c r="UZW222" s="1483"/>
      <c r="UZX222" s="1482"/>
      <c r="UZY222" s="1152"/>
      <c r="UZZ222" s="1153"/>
      <c r="VAA222" s="1271"/>
      <c r="VAB222" s="1271"/>
      <c r="VAC222" s="1271"/>
      <c r="VAD222" s="619"/>
      <c r="VAE222" s="210"/>
      <c r="VAF222" s="1483"/>
      <c r="VAG222" s="1482"/>
      <c r="VAH222" s="1152"/>
      <c r="VAI222" s="1153"/>
      <c r="VAJ222" s="1271"/>
      <c r="VAK222" s="1271"/>
      <c r="VAL222" s="1271"/>
      <c r="VAM222" s="619"/>
      <c r="VAN222" s="210"/>
      <c r="VAO222" s="1483"/>
      <c r="VAP222" s="1482"/>
      <c r="VAQ222" s="1152"/>
      <c r="VAR222" s="1153"/>
      <c r="VAS222" s="1271"/>
      <c r="VAT222" s="1271"/>
      <c r="VAU222" s="1271"/>
      <c r="VAV222" s="619"/>
      <c r="VAW222" s="210"/>
      <c r="VAX222" s="1483"/>
      <c r="VAY222" s="1482"/>
      <c r="VAZ222" s="1152"/>
      <c r="VBA222" s="1153"/>
      <c r="VBB222" s="1271"/>
      <c r="VBC222" s="1271"/>
      <c r="VBD222" s="1271"/>
      <c r="VBE222" s="619"/>
      <c r="VBF222" s="210"/>
      <c r="VBG222" s="1483"/>
      <c r="VBH222" s="1482"/>
      <c r="VBI222" s="1152"/>
      <c r="VBJ222" s="1153"/>
      <c r="VBK222" s="1271"/>
      <c r="VBL222" s="1271"/>
      <c r="VBM222" s="1271"/>
      <c r="VBN222" s="619"/>
      <c r="VBO222" s="210"/>
      <c r="VBP222" s="1483"/>
      <c r="VBQ222" s="1482"/>
      <c r="VBR222" s="1152"/>
      <c r="VBS222" s="1153"/>
      <c r="VBT222" s="1271"/>
      <c r="VBU222" s="1271"/>
      <c r="VBV222" s="1271"/>
      <c r="VBW222" s="619"/>
      <c r="VBX222" s="210"/>
      <c r="VBY222" s="1483"/>
      <c r="VBZ222" s="1482"/>
      <c r="VCA222" s="1152"/>
      <c r="VCB222" s="1153"/>
      <c r="VCC222" s="1271"/>
      <c r="VCD222" s="1271"/>
      <c r="VCE222" s="1271"/>
      <c r="VCF222" s="619"/>
      <c r="VCG222" s="210"/>
      <c r="VCH222" s="1483"/>
      <c r="VCI222" s="1482"/>
      <c r="VCJ222" s="1152"/>
      <c r="VCK222" s="1153"/>
      <c r="VCL222" s="1271"/>
      <c r="VCM222" s="1271"/>
      <c r="VCN222" s="1271"/>
      <c r="VCO222" s="619"/>
      <c r="VCP222" s="210"/>
      <c r="VCQ222" s="1483"/>
      <c r="VCR222" s="1482"/>
      <c r="VCS222" s="1152"/>
      <c r="VCT222" s="1153"/>
      <c r="VCU222" s="1271"/>
      <c r="VCV222" s="1271"/>
      <c r="VCW222" s="1271"/>
      <c r="VCX222" s="619"/>
      <c r="VCY222" s="210"/>
      <c r="VCZ222" s="1483"/>
      <c r="VDA222" s="1482"/>
      <c r="VDB222" s="1152"/>
      <c r="VDC222" s="1153"/>
      <c r="VDD222" s="1271"/>
      <c r="VDE222" s="1271"/>
      <c r="VDF222" s="1271"/>
      <c r="VDG222" s="619"/>
      <c r="VDH222" s="210"/>
      <c r="VDI222" s="1483"/>
      <c r="VDJ222" s="1482"/>
      <c r="VDK222" s="1152"/>
      <c r="VDL222" s="1153"/>
      <c r="VDM222" s="1271"/>
      <c r="VDN222" s="1271"/>
      <c r="VDO222" s="1271"/>
      <c r="VDP222" s="619"/>
      <c r="VDQ222" s="210"/>
      <c r="VDR222" s="1483"/>
      <c r="VDS222" s="1482"/>
      <c r="VDT222" s="1152"/>
      <c r="VDU222" s="1153"/>
      <c r="VDV222" s="1271"/>
      <c r="VDW222" s="1271"/>
      <c r="VDX222" s="1271"/>
      <c r="VDY222" s="619"/>
      <c r="VDZ222" s="210"/>
      <c r="VEA222" s="1483"/>
      <c r="VEB222" s="1482"/>
      <c r="VEC222" s="1152"/>
      <c r="VED222" s="1153"/>
      <c r="VEE222" s="1271"/>
      <c r="VEF222" s="1271"/>
      <c r="VEG222" s="1271"/>
      <c r="VEH222" s="619"/>
      <c r="VEI222" s="210"/>
      <c r="VEJ222" s="1483"/>
      <c r="VEK222" s="1482"/>
      <c r="VEL222" s="1152"/>
      <c r="VEM222" s="1153"/>
      <c r="VEN222" s="1271"/>
      <c r="VEO222" s="1271"/>
      <c r="VEP222" s="1271"/>
      <c r="VEQ222" s="619"/>
      <c r="VER222" s="210"/>
      <c r="VES222" s="1483"/>
      <c r="VET222" s="1482"/>
      <c r="VEU222" s="1152"/>
      <c r="VEV222" s="1153"/>
      <c r="VEW222" s="1271"/>
      <c r="VEX222" s="1271"/>
      <c r="VEY222" s="1271"/>
      <c r="VEZ222" s="619"/>
      <c r="VFA222" s="210"/>
      <c r="VFB222" s="1483"/>
      <c r="VFC222" s="1482"/>
      <c r="VFD222" s="1152"/>
      <c r="VFE222" s="1153"/>
      <c r="VFF222" s="1271"/>
      <c r="VFG222" s="1271"/>
      <c r="VFH222" s="1271"/>
      <c r="VFI222" s="619"/>
      <c r="VFJ222" s="210"/>
      <c r="VFK222" s="1483"/>
      <c r="VFL222" s="1482"/>
      <c r="VFM222" s="1152"/>
      <c r="VFN222" s="1153"/>
      <c r="VFO222" s="1271"/>
      <c r="VFP222" s="1271"/>
      <c r="VFQ222" s="1271"/>
      <c r="VFR222" s="619"/>
      <c r="VFS222" s="210"/>
      <c r="VFT222" s="1483"/>
      <c r="VFU222" s="1482"/>
      <c r="VFV222" s="1152"/>
      <c r="VFW222" s="1153"/>
      <c r="VFX222" s="1271"/>
      <c r="VFY222" s="1271"/>
      <c r="VFZ222" s="1271"/>
      <c r="VGA222" s="619"/>
      <c r="VGB222" s="210"/>
      <c r="VGC222" s="1483"/>
      <c r="VGD222" s="1482"/>
      <c r="VGE222" s="1152"/>
      <c r="VGF222" s="1153"/>
      <c r="VGG222" s="1271"/>
      <c r="VGH222" s="1271"/>
      <c r="VGI222" s="1271"/>
      <c r="VGJ222" s="619"/>
      <c r="VGK222" s="210"/>
      <c r="VGL222" s="1483"/>
      <c r="VGM222" s="1482"/>
      <c r="VGN222" s="1152"/>
      <c r="VGO222" s="1153"/>
      <c r="VGP222" s="1271"/>
      <c r="VGQ222" s="1271"/>
      <c r="VGR222" s="1271"/>
      <c r="VGS222" s="619"/>
      <c r="VGT222" s="210"/>
      <c r="VGU222" s="1483"/>
      <c r="VGV222" s="1482"/>
      <c r="VGW222" s="1152"/>
      <c r="VGX222" s="1153"/>
      <c r="VGY222" s="1271"/>
      <c r="VGZ222" s="1271"/>
      <c r="VHA222" s="1271"/>
      <c r="VHB222" s="619"/>
      <c r="VHC222" s="210"/>
      <c r="VHD222" s="1483"/>
      <c r="VHE222" s="1482"/>
      <c r="VHF222" s="1152"/>
      <c r="VHG222" s="1153"/>
      <c r="VHH222" s="1271"/>
      <c r="VHI222" s="1271"/>
      <c r="VHJ222" s="1271"/>
      <c r="VHK222" s="619"/>
      <c r="VHL222" s="210"/>
      <c r="VHM222" s="1483"/>
      <c r="VHN222" s="1482"/>
      <c r="VHO222" s="1152"/>
      <c r="VHP222" s="1153"/>
      <c r="VHQ222" s="1271"/>
      <c r="VHR222" s="1271"/>
      <c r="VHS222" s="1271"/>
      <c r="VHT222" s="619"/>
      <c r="VHU222" s="210"/>
      <c r="VHV222" s="1483"/>
      <c r="VHW222" s="1482"/>
      <c r="VHX222" s="1152"/>
      <c r="VHY222" s="1153"/>
      <c r="VHZ222" s="1271"/>
      <c r="VIA222" s="1271"/>
      <c r="VIB222" s="1271"/>
      <c r="VIC222" s="619"/>
      <c r="VID222" s="210"/>
      <c r="VIE222" s="1483"/>
      <c r="VIF222" s="1482"/>
      <c r="VIG222" s="1152"/>
      <c r="VIH222" s="1153"/>
      <c r="VII222" s="1271"/>
      <c r="VIJ222" s="1271"/>
      <c r="VIK222" s="1271"/>
      <c r="VIL222" s="619"/>
      <c r="VIM222" s="210"/>
      <c r="VIN222" s="1483"/>
      <c r="VIO222" s="1482"/>
      <c r="VIP222" s="1152"/>
      <c r="VIQ222" s="1153"/>
      <c r="VIR222" s="1271"/>
      <c r="VIS222" s="1271"/>
      <c r="VIT222" s="1271"/>
      <c r="VIU222" s="619"/>
      <c r="VIV222" s="210"/>
      <c r="VIW222" s="1483"/>
      <c r="VIX222" s="1482"/>
      <c r="VIY222" s="1152"/>
      <c r="VIZ222" s="1153"/>
      <c r="VJA222" s="1271"/>
      <c r="VJB222" s="1271"/>
      <c r="VJC222" s="1271"/>
      <c r="VJD222" s="619"/>
      <c r="VJE222" s="210"/>
      <c r="VJF222" s="1483"/>
      <c r="VJG222" s="1482"/>
      <c r="VJH222" s="1152"/>
      <c r="VJI222" s="1153"/>
      <c r="VJJ222" s="1271"/>
      <c r="VJK222" s="1271"/>
      <c r="VJL222" s="1271"/>
      <c r="VJM222" s="619"/>
      <c r="VJN222" s="210"/>
      <c r="VJO222" s="1483"/>
      <c r="VJP222" s="1482"/>
      <c r="VJQ222" s="1152"/>
      <c r="VJR222" s="1153"/>
      <c r="VJS222" s="1271"/>
      <c r="VJT222" s="1271"/>
      <c r="VJU222" s="1271"/>
      <c r="VJV222" s="619"/>
      <c r="VJW222" s="210"/>
      <c r="VJX222" s="1483"/>
      <c r="VJY222" s="1482"/>
      <c r="VJZ222" s="1152"/>
      <c r="VKA222" s="1153"/>
      <c r="VKB222" s="1271"/>
      <c r="VKC222" s="1271"/>
      <c r="VKD222" s="1271"/>
      <c r="VKE222" s="619"/>
      <c r="VKF222" s="210"/>
      <c r="VKG222" s="1483"/>
      <c r="VKH222" s="1482"/>
      <c r="VKI222" s="1152"/>
      <c r="VKJ222" s="1153"/>
      <c r="VKK222" s="1271"/>
      <c r="VKL222" s="1271"/>
      <c r="VKM222" s="1271"/>
      <c r="VKN222" s="619"/>
      <c r="VKO222" s="210"/>
      <c r="VKP222" s="1483"/>
      <c r="VKQ222" s="1482"/>
      <c r="VKR222" s="1152"/>
      <c r="VKS222" s="1153"/>
      <c r="VKT222" s="1271"/>
      <c r="VKU222" s="1271"/>
      <c r="VKV222" s="1271"/>
      <c r="VKW222" s="619"/>
      <c r="VKX222" s="210"/>
      <c r="VKY222" s="1483"/>
      <c r="VKZ222" s="1482"/>
      <c r="VLA222" s="1152"/>
      <c r="VLB222" s="1153"/>
      <c r="VLC222" s="1271"/>
      <c r="VLD222" s="1271"/>
      <c r="VLE222" s="1271"/>
      <c r="VLF222" s="619"/>
      <c r="VLG222" s="210"/>
      <c r="VLH222" s="1483"/>
      <c r="VLI222" s="1482"/>
      <c r="VLJ222" s="1152"/>
      <c r="VLK222" s="1153"/>
      <c r="VLL222" s="1271"/>
      <c r="VLM222" s="1271"/>
      <c r="VLN222" s="1271"/>
      <c r="VLO222" s="619"/>
      <c r="VLP222" s="210"/>
      <c r="VLQ222" s="1483"/>
      <c r="VLR222" s="1482"/>
      <c r="VLS222" s="1152"/>
      <c r="VLT222" s="1153"/>
      <c r="VLU222" s="1271"/>
      <c r="VLV222" s="1271"/>
      <c r="VLW222" s="1271"/>
      <c r="VLX222" s="619"/>
      <c r="VLY222" s="210"/>
      <c r="VLZ222" s="1483"/>
      <c r="VMA222" s="1482"/>
      <c r="VMB222" s="1152"/>
      <c r="VMC222" s="1153"/>
      <c r="VMD222" s="1271"/>
      <c r="VME222" s="1271"/>
      <c r="VMF222" s="1271"/>
      <c r="VMG222" s="619"/>
      <c r="VMH222" s="210"/>
      <c r="VMI222" s="1483"/>
      <c r="VMJ222" s="1482"/>
      <c r="VMK222" s="1152"/>
      <c r="VML222" s="1153"/>
      <c r="VMM222" s="1271"/>
      <c r="VMN222" s="1271"/>
      <c r="VMO222" s="1271"/>
      <c r="VMP222" s="619"/>
      <c r="VMQ222" s="210"/>
      <c r="VMR222" s="1483"/>
      <c r="VMS222" s="1482"/>
      <c r="VMT222" s="1152"/>
      <c r="VMU222" s="1153"/>
      <c r="VMV222" s="1271"/>
      <c r="VMW222" s="1271"/>
      <c r="VMX222" s="1271"/>
      <c r="VMY222" s="619"/>
      <c r="VMZ222" s="210"/>
      <c r="VNA222" s="1483"/>
      <c r="VNB222" s="1482"/>
      <c r="VNC222" s="1152"/>
      <c r="VND222" s="1153"/>
      <c r="VNE222" s="1271"/>
      <c r="VNF222" s="1271"/>
      <c r="VNG222" s="1271"/>
      <c r="VNH222" s="619"/>
      <c r="VNI222" s="210"/>
      <c r="VNJ222" s="1483"/>
      <c r="VNK222" s="1482"/>
      <c r="VNL222" s="1152"/>
      <c r="VNM222" s="1153"/>
      <c r="VNN222" s="1271"/>
      <c r="VNO222" s="1271"/>
      <c r="VNP222" s="1271"/>
      <c r="VNQ222" s="619"/>
      <c r="VNR222" s="210"/>
      <c r="VNS222" s="1483"/>
      <c r="VNT222" s="1482"/>
      <c r="VNU222" s="1152"/>
      <c r="VNV222" s="1153"/>
      <c r="VNW222" s="1271"/>
      <c r="VNX222" s="1271"/>
      <c r="VNY222" s="1271"/>
      <c r="VNZ222" s="619"/>
      <c r="VOA222" s="210"/>
      <c r="VOB222" s="1483"/>
      <c r="VOC222" s="1482"/>
      <c r="VOD222" s="1152"/>
      <c r="VOE222" s="1153"/>
      <c r="VOF222" s="1271"/>
      <c r="VOG222" s="1271"/>
      <c r="VOH222" s="1271"/>
      <c r="VOI222" s="619"/>
      <c r="VOJ222" s="210"/>
      <c r="VOK222" s="1483"/>
      <c r="VOL222" s="1482"/>
      <c r="VOM222" s="1152"/>
      <c r="VON222" s="1153"/>
      <c r="VOO222" s="1271"/>
      <c r="VOP222" s="1271"/>
      <c r="VOQ222" s="1271"/>
      <c r="VOR222" s="619"/>
      <c r="VOS222" s="210"/>
      <c r="VOT222" s="1483"/>
      <c r="VOU222" s="1482"/>
      <c r="VOV222" s="1152"/>
      <c r="VOW222" s="1153"/>
      <c r="VOX222" s="1271"/>
      <c r="VOY222" s="1271"/>
      <c r="VOZ222" s="1271"/>
      <c r="VPA222" s="619"/>
      <c r="VPB222" s="210"/>
      <c r="VPC222" s="1483"/>
      <c r="VPD222" s="1482"/>
      <c r="VPE222" s="1152"/>
      <c r="VPF222" s="1153"/>
      <c r="VPG222" s="1271"/>
      <c r="VPH222" s="1271"/>
      <c r="VPI222" s="1271"/>
      <c r="VPJ222" s="619"/>
      <c r="VPK222" s="210"/>
      <c r="VPL222" s="1483"/>
      <c r="VPM222" s="1482"/>
      <c r="VPN222" s="1152"/>
      <c r="VPO222" s="1153"/>
      <c r="VPP222" s="1271"/>
      <c r="VPQ222" s="1271"/>
      <c r="VPR222" s="1271"/>
      <c r="VPS222" s="619"/>
      <c r="VPT222" s="210"/>
      <c r="VPU222" s="1483"/>
      <c r="VPV222" s="1482"/>
      <c r="VPW222" s="1152"/>
      <c r="VPX222" s="1153"/>
      <c r="VPY222" s="1271"/>
      <c r="VPZ222" s="1271"/>
      <c r="VQA222" s="1271"/>
      <c r="VQB222" s="619"/>
      <c r="VQC222" s="210"/>
      <c r="VQD222" s="1483"/>
      <c r="VQE222" s="1482"/>
      <c r="VQF222" s="1152"/>
      <c r="VQG222" s="1153"/>
      <c r="VQH222" s="1271"/>
      <c r="VQI222" s="1271"/>
      <c r="VQJ222" s="1271"/>
      <c r="VQK222" s="619"/>
      <c r="VQL222" s="210"/>
      <c r="VQM222" s="1483"/>
      <c r="VQN222" s="1482"/>
      <c r="VQO222" s="1152"/>
      <c r="VQP222" s="1153"/>
      <c r="VQQ222" s="1271"/>
      <c r="VQR222" s="1271"/>
      <c r="VQS222" s="1271"/>
      <c r="VQT222" s="619"/>
      <c r="VQU222" s="210"/>
      <c r="VQV222" s="1483"/>
      <c r="VQW222" s="1482"/>
      <c r="VQX222" s="1152"/>
      <c r="VQY222" s="1153"/>
      <c r="VQZ222" s="1271"/>
      <c r="VRA222" s="1271"/>
      <c r="VRB222" s="1271"/>
      <c r="VRC222" s="619"/>
      <c r="VRD222" s="210"/>
      <c r="VRE222" s="1483"/>
      <c r="VRF222" s="1482"/>
      <c r="VRG222" s="1152"/>
      <c r="VRH222" s="1153"/>
      <c r="VRI222" s="1271"/>
      <c r="VRJ222" s="1271"/>
      <c r="VRK222" s="1271"/>
      <c r="VRL222" s="619"/>
      <c r="VRM222" s="210"/>
      <c r="VRN222" s="1483"/>
      <c r="VRO222" s="1482"/>
      <c r="VRP222" s="1152"/>
      <c r="VRQ222" s="1153"/>
      <c r="VRR222" s="1271"/>
      <c r="VRS222" s="1271"/>
      <c r="VRT222" s="1271"/>
      <c r="VRU222" s="619"/>
      <c r="VRV222" s="210"/>
      <c r="VRW222" s="1483"/>
      <c r="VRX222" s="1482"/>
      <c r="VRY222" s="1152"/>
      <c r="VRZ222" s="1153"/>
      <c r="VSA222" s="1271"/>
      <c r="VSB222" s="1271"/>
      <c r="VSC222" s="1271"/>
      <c r="VSD222" s="619"/>
      <c r="VSE222" s="210"/>
      <c r="VSF222" s="1483"/>
      <c r="VSG222" s="1482"/>
      <c r="VSH222" s="1152"/>
      <c r="VSI222" s="1153"/>
      <c r="VSJ222" s="1271"/>
      <c r="VSK222" s="1271"/>
      <c r="VSL222" s="1271"/>
      <c r="VSM222" s="619"/>
      <c r="VSN222" s="210"/>
      <c r="VSO222" s="1483"/>
      <c r="VSP222" s="1482"/>
      <c r="VSQ222" s="1152"/>
      <c r="VSR222" s="1153"/>
      <c r="VSS222" s="1271"/>
      <c r="VST222" s="1271"/>
      <c r="VSU222" s="1271"/>
      <c r="VSV222" s="619"/>
      <c r="VSW222" s="210"/>
      <c r="VSX222" s="1483"/>
      <c r="VSY222" s="1482"/>
      <c r="VSZ222" s="1152"/>
      <c r="VTA222" s="1153"/>
      <c r="VTB222" s="1271"/>
      <c r="VTC222" s="1271"/>
      <c r="VTD222" s="1271"/>
      <c r="VTE222" s="619"/>
      <c r="VTF222" s="210"/>
      <c r="VTG222" s="1483"/>
      <c r="VTH222" s="1482"/>
      <c r="VTI222" s="1152"/>
      <c r="VTJ222" s="1153"/>
      <c r="VTK222" s="1271"/>
      <c r="VTL222" s="1271"/>
      <c r="VTM222" s="1271"/>
      <c r="VTN222" s="619"/>
      <c r="VTO222" s="210"/>
      <c r="VTP222" s="1483"/>
      <c r="VTQ222" s="1482"/>
      <c r="VTR222" s="1152"/>
      <c r="VTS222" s="1153"/>
      <c r="VTT222" s="1271"/>
      <c r="VTU222" s="1271"/>
      <c r="VTV222" s="1271"/>
      <c r="VTW222" s="619"/>
      <c r="VTX222" s="210"/>
      <c r="VTY222" s="1483"/>
      <c r="VTZ222" s="1482"/>
      <c r="VUA222" s="1152"/>
      <c r="VUB222" s="1153"/>
      <c r="VUC222" s="1271"/>
      <c r="VUD222" s="1271"/>
      <c r="VUE222" s="1271"/>
      <c r="VUF222" s="619"/>
      <c r="VUG222" s="210"/>
      <c r="VUH222" s="1483"/>
      <c r="VUI222" s="1482"/>
      <c r="VUJ222" s="1152"/>
      <c r="VUK222" s="1153"/>
      <c r="VUL222" s="1271"/>
      <c r="VUM222" s="1271"/>
      <c r="VUN222" s="1271"/>
      <c r="VUO222" s="619"/>
      <c r="VUP222" s="210"/>
      <c r="VUQ222" s="1483"/>
      <c r="VUR222" s="1482"/>
      <c r="VUS222" s="1152"/>
      <c r="VUT222" s="1153"/>
      <c r="VUU222" s="1271"/>
      <c r="VUV222" s="1271"/>
      <c r="VUW222" s="1271"/>
      <c r="VUX222" s="619"/>
      <c r="VUY222" s="210"/>
      <c r="VUZ222" s="1483"/>
      <c r="VVA222" s="1482"/>
      <c r="VVB222" s="1152"/>
      <c r="VVC222" s="1153"/>
      <c r="VVD222" s="1271"/>
      <c r="VVE222" s="1271"/>
      <c r="VVF222" s="1271"/>
      <c r="VVG222" s="619"/>
      <c r="VVH222" s="210"/>
      <c r="VVI222" s="1483"/>
      <c r="VVJ222" s="1482"/>
      <c r="VVK222" s="1152"/>
      <c r="VVL222" s="1153"/>
      <c r="VVM222" s="1271"/>
      <c r="VVN222" s="1271"/>
      <c r="VVO222" s="1271"/>
      <c r="VVP222" s="619"/>
      <c r="VVQ222" s="210"/>
      <c r="VVR222" s="1483"/>
      <c r="VVS222" s="1482"/>
      <c r="VVT222" s="1152"/>
      <c r="VVU222" s="1153"/>
      <c r="VVV222" s="1271"/>
      <c r="VVW222" s="1271"/>
      <c r="VVX222" s="1271"/>
      <c r="VVY222" s="619"/>
      <c r="VVZ222" s="210"/>
      <c r="VWA222" s="1483"/>
      <c r="VWB222" s="1482"/>
      <c r="VWC222" s="1152"/>
      <c r="VWD222" s="1153"/>
      <c r="VWE222" s="1271"/>
      <c r="VWF222" s="1271"/>
      <c r="VWG222" s="1271"/>
      <c r="VWH222" s="619"/>
      <c r="VWI222" s="210"/>
      <c r="VWJ222" s="1483"/>
      <c r="VWK222" s="1482"/>
      <c r="VWL222" s="1152"/>
      <c r="VWM222" s="1153"/>
      <c r="VWN222" s="1271"/>
      <c r="VWO222" s="1271"/>
      <c r="VWP222" s="1271"/>
      <c r="VWQ222" s="619"/>
      <c r="VWR222" s="210"/>
      <c r="VWS222" s="1483"/>
      <c r="VWT222" s="1482"/>
      <c r="VWU222" s="1152"/>
      <c r="VWV222" s="1153"/>
      <c r="VWW222" s="1271"/>
      <c r="VWX222" s="1271"/>
      <c r="VWY222" s="1271"/>
      <c r="VWZ222" s="619"/>
      <c r="VXA222" s="210"/>
      <c r="VXB222" s="1483"/>
      <c r="VXC222" s="1482"/>
      <c r="VXD222" s="1152"/>
      <c r="VXE222" s="1153"/>
      <c r="VXF222" s="1271"/>
      <c r="VXG222" s="1271"/>
      <c r="VXH222" s="1271"/>
      <c r="VXI222" s="619"/>
      <c r="VXJ222" s="210"/>
      <c r="VXK222" s="1483"/>
      <c r="VXL222" s="1482"/>
      <c r="VXM222" s="1152"/>
      <c r="VXN222" s="1153"/>
      <c r="VXO222" s="1271"/>
      <c r="VXP222" s="1271"/>
      <c r="VXQ222" s="1271"/>
      <c r="VXR222" s="619"/>
      <c r="VXS222" s="210"/>
      <c r="VXT222" s="1483"/>
      <c r="VXU222" s="1482"/>
      <c r="VXV222" s="1152"/>
      <c r="VXW222" s="1153"/>
      <c r="VXX222" s="1271"/>
      <c r="VXY222" s="1271"/>
      <c r="VXZ222" s="1271"/>
      <c r="VYA222" s="619"/>
      <c r="VYB222" s="210"/>
      <c r="VYC222" s="1483"/>
      <c r="VYD222" s="1482"/>
      <c r="VYE222" s="1152"/>
      <c r="VYF222" s="1153"/>
      <c r="VYG222" s="1271"/>
      <c r="VYH222" s="1271"/>
      <c r="VYI222" s="1271"/>
      <c r="VYJ222" s="619"/>
      <c r="VYK222" s="210"/>
      <c r="VYL222" s="1483"/>
      <c r="VYM222" s="1482"/>
      <c r="VYN222" s="1152"/>
      <c r="VYO222" s="1153"/>
      <c r="VYP222" s="1271"/>
      <c r="VYQ222" s="1271"/>
      <c r="VYR222" s="1271"/>
      <c r="VYS222" s="619"/>
      <c r="VYT222" s="210"/>
      <c r="VYU222" s="1483"/>
      <c r="VYV222" s="1482"/>
      <c r="VYW222" s="1152"/>
      <c r="VYX222" s="1153"/>
      <c r="VYY222" s="1271"/>
      <c r="VYZ222" s="1271"/>
      <c r="VZA222" s="1271"/>
      <c r="VZB222" s="619"/>
      <c r="VZC222" s="210"/>
      <c r="VZD222" s="1483"/>
      <c r="VZE222" s="1482"/>
      <c r="VZF222" s="1152"/>
      <c r="VZG222" s="1153"/>
      <c r="VZH222" s="1271"/>
      <c r="VZI222" s="1271"/>
      <c r="VZJ222" s="1271"/>
      <c r="VZK222" s="619"/>
      <c r="VZL222" s="210"/>
      <c r="VZM222" s="1483"/>
      <c r="VZN222" s="1482"/>
      <c r="VZO222" s="1152"/>
      <c r="VZP222" s="1153"/>
      <c r="VZQ222" s="1271"/>
      <c r="VZR222" s="1271"/>
      <c r="VZS222" s="1271"/>
      <c r="VZT222" s="619"/>
      <c r="VZU222" s="210"/>
      <c r="VZV222" s="1483"/>
      <c r="VZW222" s="1482"/>
      <c r="VZX222" s="1152"/>
      <c r="VZY222" s="1153"/>
      <c r="VZZ222" s="1271"/>
      <c r="WAA222" s="1271"/>
      <c r="WAB222" s="1271"/>
      <c r="WAC222" s="619"/>
      <c r="WAD222" s="210"/>
      <c r="WAE222" s="1483"/>
      <c r="WAF222" s="1482"/>
      <c r="WAG222" s="1152"/>
      <c r="WAH222" s="1153"/>
      <c r="WAI222" s="1271"/>
      <c r="WAJ222" s="1271"/>
      <c r="WAK222" s="1271"/>
      <c r="WAL222" s="619"/>
      <c r="WAM222" s="210"/>
      <c r="WAN222" s="1483"/>
      <c r="WAO222" s="1482"/>
      <c r="WAP222" s="1152"/>
      <c r="WAQ222" s="1153"/>
      <c r="WAR222" s="1271"/>
      <c r="WAS222" s="1271"/>
      <c r="WAT222" s="1271"/>
      <c r="WAU222" s="619"/>
      <c r="WAV222" s="210"/>
      <c r="WAW222" s="1483"/>
      <c r="WAX222" s="1482"/>
      <c r="WAY222" s="1152"/>
      <c r="WAZ222" s="1153"/>
      <c r="WBA222" s="1271"/>
      <c r="WBB222" s="1271"/>
      <c r="WBC222" s="1271"/>
      <c r="WBD222" s="619"/>
      <c r="WBE222" s="210"/>
      <c r="WBF222" s="1483"/>
      <c r="WBG222" s="1482"/>
      <c r="WBH222" s="1152"/>
      <c r="WBI222" s="1153"/>
      <c r="WBJ222" s="1271"/>
      <c r="WBK222" s="1271"/>
      <c r="WBL222" s="1271"/>
      <c r="WBM222" s="619"/>
      <c r="WBN222" s="210"/>
      <c r="WBO222" s="1483"/>
      <c r="WBP222" s="1482"/>
      <c r="WBQ222" s="1152"/>
      <c r="WBR222" s="1153"/>
      <c r="WBS222" s="1271"/>
      <c r="WBT222" s="1271"/>
      <c r="WBU222" s="1271"/>
      <c r="WBV222" s="619"/>
      <c r="WBW222" s="210"/>
      <c r="WBX222" s="1483"/>
      <c r="WBY222" s="1482"/>
      <c r="WBZ222" s="1152"/>
      <c r="WCA222" s="1153"/>
      <c r="WCB222" s="1271"/>
      <c r="WCC222" s="1271"/>
      <c r="WCD222" s="1271"/>
      <c r="WCE222" s="619"/>
      <c r="WCF222" s="210"/>
      <c r="WCG222" s="1483"/>
      <c r="WCH222" s="1482"/>
      <c r="WCI222" s="1152"/>
      <c r="WCJ222" s="1153"/>
      <c r="WCK222" s="1271"/>
      <c r="WCL222" s="1271"/>
      <c r="WCM222" s="1271"/>
      <c r="WCN222" s="619"/>
      <c r="WCO222" s="210"/>
      <c r="WCP222" s="1483"/>
      <c r="WCQ222" s="1482"/>
      <c r="WCR222" s="1152"/>
      <c r="WCS222" s="1153"/>
      <c r="WCT222" s="1271"/>
      <c r="WCU222" s="1271"/>
      <c r="WCV222" s="1271"/>
      <c r="WCW222" s="619"/>
      <c r="WCX222" s="210"/>
      <c r="WCY222" s="1483"/>
      <c r="WCZ222" s="1482"/>
      <c r="WDA222" s="1152"/>
      <c r="WDB222" s="1153"/>
      <c r="WDC222" s="1271"/>
      <c r="WDD222" s="1271"/>
      <c r="WDE222" s="1271"/>
      <c r="WDF222" s="619"/>
      <c r="WDG222" s="210"/>
      <c r="WDH222" s="1483"/>
      <c r="WDI222" s="1482"/>
      <c r="WDJ222" s="1152"/>
      <c r="WDK222" s="1153"/>
      <c r="WDL222" s="1271"/>
      <c r="WDM222" s="1271"/>
      <c r="WDN222" s="1271"/>
      <c r="WDO222" s="619"/>
      <c r="WDP222" s="210"/>
      <c r="WDQ222" s="1483"/>
      <c r="WDR222" s="1482"/>
      <c r="WDS222" s="1152"/>
      <c r="WDT222" s="1153"/>
      <c r="WDU222" s="1271"/>
      <c r="WDV222" s="1271"/>
      <c r="WDW222" s="1271"/>
      <c r="WDX222" s="619"/>
      <c r="WDY222" s="210"/>
      <c r="WDZ222" s="1483"/>
      <c r="WEA222" s="1482"/>
      <c r="WEB222" s="1152"/>
      <c r="WEC222" s="1153"/>
      <c r="WED222" s="1271"/>
      <c r="WEE222" s="1271"/>
      <c r="WEF222" s="1271"/>
      <c r="WEG222" s="619"/>
      <c r="WEH222" s="210"/>
      <c r="WEI222" s="1483"/>
      <c r="WEJ222" s="1482"/>
      <c r="WEK222" s="1152"/>
      <c r="WEL222" s="1153"/>
      <c r="WEM222" s="1271"/>
      <c r="WEN222" s="1271"/>
      <c r="WEO222" s="1271"/>
      <c r="WEP222" s="619"/>
      <c r="WEQ222" s="210"/>
      <c r="WER222" s="1483"/>
      <c r="WES222" s="1482"/>
      <c r="WET222" s="1152"/>
      <c r="WEU222" s="1153"/>
      <c r="WEV222" s="1271"/>
      <c r="WEW222" s="1271"/>
      <c r="WEX222" s="1271"/>
      <c r="WEY222" s="619"/>
      <c r="WEZ222" s="210"/>
      <c r="WFA222" s="1483"/>
      <c r="WFB222" s="1482"/>
      <c r="WFC222" s="1152"/>
      <c r="WFD222" s="1153"/>
      <c r="WFE222" s="1271"/>
      <c r="WFF222" s="1271"/>
      <c r="WFG222" s="1271"/>
      <c r="WFH222" s="619"/>
      <c r="WFI222" s="210"/>
      <c r="WFJ222" s="1483"/>
      <c r="WFK222" s="1482"/>
      <c r="WFL222" s="1152"/>
      <c r="WFM222" s="1153"/>
      <c r="WFN222" s="1271"/>
      <c r="WFO222" s="1271"/>
      <c r="WFP222" s="1271"/>
      <c r="WFQ222" s="619"/>
      <c r="WFR222" s="210"/>
      <c r="WFS222" s="1483"/>
      <c r="WFT222" s="1482"/>
      <c r="WFU222" s="1152"/>
      <c r="WFV222" s="1153"/>
      <c r="WFW222" s="1271"/>
      <c r="WFX222" s="1271"/>
      <c r="WFY222" s="1271"/>
      <c r="WFZ222" s="619"/>
      <c r="WGA222" s="210"/>
      <c r="WGB222" s="1483"/>
      <c r="WGC222" s="1482"/>
      <c r="WGD222" s="1152"/>
      <c r="WGE222" s="1153"/>
      <c r="WGF222" s="1271"/>
      <c r="WGG222" s="1271"/>
      <c r="WGH222" s="1271"/>
      <c r="WGI222" s="619"/>
      <c r="WGJ222" s="210"/>
      <c r="WGK222" s="1483"/>
      <c r="WGL222" s="1482"/>
      <c r="WGM222" s="1152"/>
      <c r="WGN222" s="1153"/>
      <c r="WGO222" s="1271"/>
      <c r="WGP222" s="1271"/>
      <c r="WGQ222" s="1271"/>
      <c r="WGR222" s="619"/>
      <c r="WGS222" s="210"/>
      <c r="WGT222" s="1483"/>
      <c r="WGU222" s="1482"/>
      <c r="WGV222" s="1152"/>
      <c r="WGW222" s="1153"/>
      <c r="WGX222" s="1271"/>
      <c r="WGY222" s="1271"/>
      <c r="WGZ222" s="1271"/>
      <c r="WHA222" s="619"/>
      <c r="WHB222" s="210"/>
      <c r="WHC222" s="1483"/>
      <c r="WHD222" s="1482"/>
      <c r="WHE222" s="1152"/>
      <c r="WHF222" s="1153"/>
      <c r="WHG222" s="1271"/>
      <c r="WHH222" s="1271"/>
      <c r="WHI222" s="1271"/>
      <c r="WHJ222" s="619"/>
      <c r="WHK222" s="210"/>
      <c r="WHL222" s="1483"/>
      <c r="WHM222" s="1482"/>
      <c r="WHN222" s="1152"/>
      <c r="WHO222" s="1153"/>
      <c r="WHP222" s="1271"/>
      <c r="WHQ222" s="1271"/>
      <c r="WHR222" s="1271"/>
      <c r="WHS222" s="619"/>
      <c r="WHT222" s="210"/>
      <c r="WHU222" s="1483"/>
      <c r="WHV222" s="1482"/>
      <c r="WHW222" s="1152"/>
      <c r="WHX222" s="1153"/>
      <c r="WHY222" s="1271"/>
      <c r="WHZ222" s="1271"/>
      <c r="WIA222" s="1271"/>
      <c r="WIB222" s="619"/>
      <c r="WIC222" s="210"/>
      <c r="WID222" s="1483"/>
      <c r="WIE222" s="1482"/>
      <c r="WIF222" s="1152"/>
      <c r="WIG222" s="1153"/>
      <c r="WIH222" s="1271"/>
      <c r="WII222" s="1271"/>
      <c r="WIJ222" s="1271"/>
      <c r="WIK222" s="619"/>
      <c r="WIL222" s="210"/>
      <c r="WIM222" s="1483"/>
      <c r="WIN222" s="1482"/>
      <c r="WIO222" s="1152"/>
      <c r="WIP222" s="1153"/>
      <c r="WIQ222" s="1271"/>
      <c r="WIR222" s="1271"/>
      <c r="WIS222" s="1271"/>
      <c r="WIT222" s="619"/>
      <c r="WIU222" s="210"/>
      <c r="WIV222" s="1483"/>
      <c r="WIW222" s="1482"/>
      <c r="WIX222" s="1152"/>
      <c r="WIY222" s="1153"/>
      <c r="WIZ222" s="1271"/>
      <c r="WJA222" s="1271"/>
      <c r="WJB222" s="1271"/>
      <c r="WJC222" s="619"/>
      <c r="WJD222" s="210"/>
      <c r="WJE222" s="1483"/>
      <c r="WJF222" s="1482"/>
      <c r="WJG222" s="1152"/>
      <c r="WJH222" s="1153"/>
      <c r="WJI222" s="1271"/>
      <c r="WJJ222" s="1271"/>
      <c r="WJK222" s="1271"/>
      <c r="WJL222" s="619"/>
      <c r="WJM222" s="210"/>
      <c r="WJN222" s="1483"/>
      <c r="WJO222" s="1482"/>
      <c r="WJP222" s="1152"/>
      <c r="WJQ222" s="1153"/>
      <c r="WJR222" s="1271"/>
      <c r="WJS222" s="1271"/>
      <c r="WJT222" s="1271"/>
      <c r="WJU222" s="619"/>
      <c r="WJV222" s="210"/>
      <c r="WJW222" s="1483"/>
      <c r="WJX222" s="1482"/>
      <c r="WJY222" s="1152"/>
      <c r="WJZ222" s="1153"/>
      <c r="WKA222" s="1271"/>
      <c r="WKB222" s="1271"/>
      <c r="WKC222" s="1271"/>
      <c r="WKD222" s="619"/>
      <c r="WKE222" s="210"/>
      <c r="WKF222" s="1483"/>
      <c r="WKG222" s="1482"/>
      <c r="WKH222" s="1152"/>
      <c r="WKI222" s="1153"/>
      <c r="WKJ222" s="1271"/>
      <c r="WKK222" s="1271"/>
      <c r="WKL222" s="1271"/>
      <c r="WKM222" s="619"/>
      <c r="WKN222" s="210"/>
      <c r="WKO222" s="1483"/>
      <c r="WKP222" s="1482"/>
      <c r="WKQ222" s="1152"/>
      <c r="WKR222" s="1153"/>
      <c r="WKS222" s="1271"/>
      <c r="WKT222" s="1271"/>
      <c r="WKU222" s="1271"/>
      <c r="WKV222" s="619"/>
      <c r="WKW222" s="210"/>
      <c r="WKX222" s="1483"/>
      <c r="WKY222" s="1482"/>
      <c r="WKZ222" s="1152"/>
      <c r="WLA222" s="1153"/>
      <c r="WLB222" s="1271"/>
      <c r="WLC222" s="1271"/>
      <c r="WLD222" s="1271"/>
      <c r="WLE222" s="619"/>
      <c r="WLF222" s="210"/>
      <c r="WLG222" s="1483"/>
      <c r="WLH222" s="1482"/>
      <c r="WLI222" s="1152"/>
      <c r="WLJ222" s="1153"/>
      <c r="WLK222" s="1271"/>
      <c r="WLL222" s="1271"/>
      <c r="WLM222" s="1271"/>
      <c r="WLN222" s="619"/>
      <c r="WLO222" s="210"/>
      <c r="WLP222" s="1483"/>
      <c r="WLQ222" s="1482"/>
      <c r="WLR222" s="1152"/>
      <c r="WLS222" s="1153"/>
      <c r="WLT222" s="1271"/>
      <c r="WLU222" s="1271"/>
      <c r="WLV222" s="1271"/>
      <c r="WLW222" s="619"/>
      <c r="WLX222" s="210"/>
      <c r="WLY222" s="1483"/>
      <c r="WLZ222" s="1482"/>
      <c r="WMA222" s="1152"/>
      <c r="WMB222" s="1153"/>
      <c r="WMC222" s="1271"/>
      <c r="WMD222" s="1271"/>
      <c r="WME222" s="1271"/>
      <c r="WMF222" s="619"/>
      <c r="WMG222" s="210"/>
      <c r="WMH222" s="1483"/>
      <c r="WMI222" s="1482"/>
      <c r="WMJ222" s="1152"/>
      <c r="WMK222" s="1153"/>
      <c r="WML222" s="1271"/>
      <c r="WMM222" s="1271"/>
      <c r="WMN222" s="1271"/>
      <c r="WMO222" s="619"/>
      <c r="WMP222" s="210"/>
      <c r="WMQ222" s="1483"/>
      <c r="WMR222" s="1482"/>
      <c r="WMS222" s="1152"/>
      <c r="WMT222" s="1153"/>
      <c r="WMU222" s="1271"/>
      <c r="WMV222" s="1271"/>
      <c r="WMW222" s="1271"/>
      <c r="WMX222" s="619"/>
      <c r="WMY222" s="210"/>
      <c r="WMZ222" s="1483"/>
      <c r="WNA222" s="1482"/>
      <c r="WNB222" s="1152"/>
      <c r="WNC222" s="1153"/>
      <c r="WND222" s="1271"/>
      <c r="WNE222" s="1271"/>
      <c r="WNF222" s="1271"/>
      <c r="WNG222" s="619"/>
      <c r="WNH222" s="210"/>
      <c r="WNI222" s="1483"/>
      <c r="WNJ222" s="1482"/>
      <c r="WNK222" s="1152"/>
      <c r="WNL222" s="1153"/>
      <c r="WNM222" s="1271"/>
      <c r="WNN222" s="1271"/>
      <c r="WNO222" s="1271"/>
      <c r="WNP222" s="619"/>
      <c r="WNQ222" s="210"/>
      <c r="WNR222" s="1483"/>
      <c r="WNS222" s="1482"/>
      <c r="WNT222" s="1152"/>
      <c r="WNU222" s="1153"/>
      <c r="WNV222" s="1271"/>
      <c r="WNW222" s="1271"/>
      <c r="WNX222" s="1271"/>
      <c r="WNY222" s="619"/>
      <c r="WNZ222" s="210"/>
      <c r="WOA222" s="1483"/>
      <c r="WOB222" s="1482"/>
      <c r="WOC222" s="1152"/>
      <c r="WOD222" s="1153"/>
      <c r="WOE222" s="1271"/>
      <c r="WOF222" s="1271"/>
      <c r="WOG222" s="1271"/>
      <c r="WOH222" s="619"/>
      <c r="WOI222" s="210"/>
      <c r="WOJ222" s="1483"/>
      <c r="WOK222" s="1482"/>
      <c r="WOL222" s="1152"/>
      <c r="WOM222" s="1153"/>
      <c r="WON222" s="1271"/>
      <c r="WOO222" s="1271"/>
      <c r="WOP222" s="1271"/>
      <c r="WOQ222" s="619"/>
      <c r="WOR222" s="210"/>
      <c r="WOS222" s="1483"/>
      <c r="WOT222" s="1482"/>
      <c r="WOU222" s="1152"/>
      <c r="WOV222" s="1153"/>
      <c r="WOW222" s="1271"/>
      <c r="WOX222" s="1271"/>
      <c r="WOY222" s="1271"/>
      <c r="WOZ222" s="619"/>
      <c r="WPA222" s="210"/>
      <c r="WPB222" s="1483"/>
      <c r="WPC222" s="1482"/>
      <c r="WPD222" s="1152"/>
      <c r="WPE222" s="1153"/>
      <c r="WPF222" s="1271"/>
      <c r="WPG222" s="1271"/>
      <c r="WPH222" s="1271"/>
      <c r="WPI222" s="619"/>
      <c r="WPJ222" s="210"/>
      <c r="WPK222" s="1483"/>
      <c r="WPL222" s="1482"/>
      <c r="WPM222" s="1152"/>
      <c r="WPN222" s="1153"/>
      <c r="WPO222" s="1271"/>
      <c r="WPP222" s="1271"/>
      <c r="WPQ222" s="1271"/>
      <c r="WPR222" s="619"/>
      <c r="WPS222" s="210"/>
      <c r="WPT222" s="1483"/>
      <c r="WPU222" s="1482"/>
      <c r="WPV222" s="1152"/>
      <c r="WPW222" s="1153"/>
      <c r="WPX222" s="1271"/>
      <c r="WPY222" s="1271"/>
      <c r="WPZ222" s="1271"/>
      <c r="WQA222" s="619"/>
      <c r="WQB222" s="210"/>
      <c r="WQC222" s="1483"/>
      <c r="WQD222" s="1482"/>
      <c r="WQE222" s="1152"/>
      <c r="WQF222" s="1153"/>
      <c r="WQG222" s="1271"/>
      <c r="WQH222" s="1271"/>
      <c r="WQI222" s="1271"/>
      <c r="WQJ222" s="619"/>
      <c r="WQK222" s="210"/>
      <c r="WQL222" s="1483"/>
      <c r="WQM222" s="1482"/>
      <c r="WQN222" s="1152"/>
      <c r="WQO222" s="1153"/>
      <c r="WQP222" s="1271"/>
      <c r="WQQ222" s="1271"/>
      <c r="WQR222" s="1271"/>
      <c r="WQS222" s="619"/>
      <c r="WQT222" s="210"/>
      <c r="WQU222" s="1483"/>
      <c r="WQV222" s="1482"/>
      <c r="WQW222" s="1152"/>
      <c r="WQX222" s="1153"/>
      <c r="WQY222" s="1271"/>
      <c r="WQZ222" s="1271"/>
      <c r="WRA222" s="1271"/>
      <c r="WRB222" s="619"/>
      <c r="WRC222" s="210"/>
      <c r="WRD222" s="1483"/>
      <c r="WRE222" s="1482"/>
      <c r="WRF222" s="1152"/>
      <c r="WRG222" s="1153"/>
      <c r="WRH222" s="1271"/>
      <c r="WRI222" s="1271"/>
      <c r="WRJ222" s="1271"/>
      <c r="WRK222" s="619"/>
      <c r="WRL222" s="210"/>
      <c r="WRM222" s="1483"/>
      <c r="WRN222" s="1482"/>
      <c r="WRO222" s="1152"/>
      <c r="WRP222" s="1153"/>
      <c r="WRQ222" s="1271"/>
      <c r="WRR222" s="1271"/>
      <c r="WRS222" s="1271"/>
      <c r="WRT222" s="619"/>
      <c r="WRU222" s="210"/>
      <c r="WRV222" s="1483"/>
      <c r="WRW222" s="1482"/>
      <c r="WRX222" s="1152"/>
      <c r="WRY222" s="1153"/>
      <c r="WRZ222" s="1271"/>
      <c r="WSA222" s="1271"/>
      <c r="WSB222" s="1271"/>
      <c r="WSC222" s="619"/>
      <c r="WSD222" s="210"/>
      <c r="WSE222" s="1483"/>
      <c r="WSF222" s="1482"/>
      <c r="WSG222" s="1152"/>
      <c r="WSH222" s="1153"/>
      <c r="WSI222" s="1271"/>
      <c r="WSJ222" s="1271"/>
      <c r="WSK222" s="1271"/>
      <c r="WSL222" s="619"/>
      <c r="WSM222" s="210"/>
      <c r="WSN222" s="1483"/>
      <c r="WSO222" s="1482"/>
      <c r="WSP222" s="1152"/>
      <c r="WSQ222" s="1153"/>
      <c r="WSR222" s="1271"/>
      <c r="WSS222" s="1271"/>
      <c r="WST222" s="1271"/>
      <c r="WSU222" s="619"/>
      <c r="WSV222" s="210"/>
      <c r="WSW222" s="1483"/>
      <c r="WSX222" s="1482"/>
      <c r="WSY222" s="1152"/>
      <c r="WSZ222" s="1153"/>
      <c r="WTA222" s="1271"/>
      <c r="WTB222" s="1271"/>
      <c r="WTC222" s="1271"/>
      <c r="WTD222" s="619"/>
      <c r="WTE222" s="210"/>
      <c r="WTF222" s="1483"/>
      <c r="WTG222" s="1482"/>
      <c r="WTH222" s="1152"/>
      <c r="WTI222" s="1153"/>
      <c r="WTJ222" s="1271"/>
      <c r="WTK222" s="1271"/>
      <c r="WTL222" s="1271"/>
      <c r="WTM222" s="619"/>
      <c r="WTN222" s="210"/>
      <c r="WTO222" s="1483"/>
      <c r="WTP222" s="1482"/>
      <c r="WTQ222" s="1152"/>
      <c r="WTR222" s="1153"/>
      <c r="WTS222" s="1271"/>
      <c r="WTT222" s="1271"/>
      <c r="WTU222" s="1271"/>
      <c r="WTV222" s="619"/>
      <c r="WTW222" s="210"/>
      <c r="WTX222" s="1483"/>
      <c r="WTY222" s="1482"/>
      <c r="WTZ222" s="1152"/>
      <c r="WUA222" s="1153"/>
      <c r="WUB222" s="1271"/>
      <c r="WUC222" s="1271"/>
      <c r="WUD222" s="1271"/>
      <c r="WUE222" s="619"/>
      <c r="WUF222" s="210"/>
      <c r="WUG222" s="1483"/>
      <c r="WUH222" s="1482"/>
      <c r="WUI222" s="1152"/>
      <c r="WUJ222" s="1153"/>
      <c r="WUK222" s="1271"/>
      <c r="WUL222" s="1271"/>
      <c r="WUM222" s="1271"/>
      <c r="WUN222" s="619"/>
      <c r="WUO222" s="210"/>
      <c r="WUP222" s="1483"/>
      <c r="WUQ222" s="1482"/>
      <c r="WUR222" s="1152"/>
      <c r="WUS222" s="1153"/>
      <c r="WUT222" s="1271"/>
      <c r="WUU222" s="1271"/>
      <c r="WUV222" s="1271"/>
      <c r="WUW222" s="619"/>
      <c r="WUX222" s="210"/>
      <c r="WUY222" s="1483"/>
      <c r="WUZ222" s="1482"/>
      <c r="WVA222" s="1152"/>
      <c r="WVB222" s="1153"/>
      <c r="WVC222" s="1271"/>
      <c r="WVD222" s="1271"/>
      <c r="WVE222" s="1271"/>
      <c r="WVF222" s="619"/>
      <c r="WVG222" s="210"/>
      <c r="WVH222" s="1483"/>
      <c r="WVI222" s="1482"/>
      <c r="WVJ222" s="1152"/>
      <c r="WVK222" s="1153"/>
      <c r="WVL222" s="1271"/>
      <c r="WVM222" s="1271"/>
      <c r="WVN222" s="1271"/>
      <c r="WVO222" s="619"/>
      <c r="WVP222" s="210"/>
      <c r="WVQ222" s="1483"/>
      <c r="WVR222" s="1482"/>
      <c r="WVS222" s="1152"/>
      <c r="WVT222" s="1153"/>
      <c r="WVU222" s="1271"/>
      <c r="WVV222" s="1271"/>
      <c r="WVW222" s="1271"/>
      <c r="WVX222" s="619"/>
      <c r="WVY222" s="210"/>
      <c r="WVZ222" s="1483"/>
      <c r="WWA222" s="1482"/>
      <c r="WWB222" s="1152"/>
      <c r="WWC222" s="1153"/>
      <c r="WWD222" s="1271"/>
      <c r="WWE222" s="1271"/>
      <c r="WWF222" s="1271"/>
      <c r="WWG222" s="619"/>
      <c r="WWH222" s="210"/>
      <c r="WWI222" s="1483"/>
      <c r="WWJ222" s="1482"/>
      <c r="WWK222" s="1152"/>
      <c r="WWL222" s="1153"/>
      <c r="WWM222" s="1271"/>
      <c r="WWN222" s="1271"/>
      <c r="WWO222" s="1271"/>
      <c r="WWP222" s="619"/>
      <c r="WWQ222" s="210"/>
      <c r="WWR222" s="1483"/>
      <c r="WWS222" s="1482"/>
      <c r="WWT222" s="1152"/>
      <c r="WWU222" s="1153"/>
      <c r="WWV222" s="1271"/>
      <c r="WWW222" s="1271"/>
      <c r="WWX222" s="1271"/>
      <c r="WWY222" s="619"/>
      <c r="WWZ222" s="210"/>
      <c r="WXA222" s="1483"/>
      <c r="WXB222" s="1482"/>
      <c r="WXC222" s="1152"/>
      <c r="WXD222" s="1153"/>
      <c r="WXE222" s="1271"/>
      <c r="WXF222" s="1271"/>
      <c r="WXG222" s="1271"/>
      <c r="WXH222" s="619"/>
      <c r="WXI222" s="210"/>
      <c r="WXJ222" s="1483"/>
      <c r="WXK222" s="1482"/>
      <c r="WXL222" s="1152"/>
      <c r="WXM222" s="1153"/>
      <c r="WXN222" s="1271"/>
      <c r="WXO222" s="1271"/>
      <c r="WXP222" s="1271"/>
      <c r="WXQ222" s="619"/>
      <c r="WXR222" s="210"/>
      <c r="WXS222" s="1483"/>
      <c r="WXT222" s="1482"/>
      <c r="WXU222" s="1152"/>
      <c r="WXV222" s="1153"/>
      <c r="WXW222" s="1271"/>
      <c r="WXX222" s="1271"/>
      <c r="WXY222" s="1271"/>
      <c r="WXZ222" s="619"/>
      <c r="WYA222" s="210"/>
      <c r="WYB222" s="1483"/>
      <c r="WYC222" s="1482"/>
      <c r="WYD222" s="1152"/>
      <c r="WYE222" s="1153"/>
      <c r="WYF222" s="1271"/>
      <c r="WYG222" s="1271"/>
      <c r="WYH222" s="1271"/>
      <c r="WYI222" s="619"/>
      <c r="WYJ222" s="210"/>
      <c r="WYK222" s="1483"/>
      <c r="WYL222" s="1482"/>
      <c r="WYM222" s="1152"/>
      <c r="WYN222" s="1153"/>
      <c r="WYO222" s="1271"/>
      <c r="WYP222" s="1271"/>
      <c r="WYQ222" s="1271"/>
      <c r="WYR222" s="619"/>
      <c r="WYS222" s="210"/>
      <c r="WYT222" s="1483"/>
      <c r="WYU222" s="1482"/>
      <c r="WYV222" s="1152"/>
      <c r="WYW222" s="1153"/>
      <c r="WYX222" s="1271"/>
      <c r="WYY222" s="1271"/>
      <c r="WYZ222" s="1271"/>
      <c r="WZA222" s="619"/>
      <c r="WZB222" s="210"/>
      <c r="WZC222" s="1483"/>
      <c r="WZD222" s="1482"/>
      <c r="WZE222" s="1152"/>
      <c r="WZF222" s="1153"/>
      <c r="WZG222" s="1271"/>
      <c r="WZH222" s="1271"/>
      <c r="WZI222" s="1271"/>
      <c r="WZJ222" s="619"/>
      <c r="WZK222" s="210"/>
      <c r="WZL222" s="1483"/>
      <c r="WZM222" s="1482"/>
      <c r="WZN222" s="1152"/>
      <c r="WZO222" s="1153"/>
      <c r="WZP222" s="1271"/>
      <c r="WZQ222" s="1271"/>
      <c r="WZR222" s="1271"/>
      <c r="WZS222" s="619"/>
      <c r="WZT222" s="210"/>
      <c r="WZU222" s="1483"/>
      <c r="WZV222" s="1482"/>
      <c r="WZW222" s="1152"/>
      <c r="WZX222" s="1153"/>
      <c r="WZY222" s="1271"/>
      <c r="WZZ222" s="1271"/>
      <c r="XAA222" s="1271"/>
      <c r="XAB222" s="619"/>
      <c r="XAC222" s="210"/>
      <c r="XAD222" s="1483"/>
      <c r="XAE222" s="1482"/>
      <c r="XAF222" s="1152"/>
      <c r="XAG222" s="1153"/>
      <c r="XAH222" s="1271"/>
      <c r="XAI222" s="1271"/>
      <c r="XAJ222" s="1271"/>
      <c r="XAK222" s="619"/>
      <c r="XAL222" s="210"/>
      <c r="XAM222" s="1483"/>
      <c r="XAN222" s="1482"/>
      <c r="XAO222" s="1152"/>
      <c r="XAP222" s="1153"/>
      <c r="XAQ222" s="1271"/>
      <c r="XAR222" s="1271"/>
      <c r="XAS222" s="1271"/>
      <c r="XAT222" s="619"/>
      <c r="XAU222" s="210"/>
      <c r="XAV222" s="1483"/>
      <c r="XAW222" s="1482"/>
      <c r="XAX222" s="1152"/>
      <c r="XAY222" s="1153"/>
      <c r="XAZ222" s="1271"/>
      <c r="XBA222" s="1271"/>
      <c r="XBB222" s="1271"/>
      <c r="XBC222" s="619"/>
      <c r="XBD222" s="210"/>
      <c r="XBE222" s="1483"/>
      <c r="XBF222" s="1482"/>
      <c r="XBG222" s="1152"/>
      <c r="XBH222" s="1153"/>
      <c r="XBI222" s="1271"/>
      <c r="XBJ222" s="1271"/>
      <c r="XBK222" s="1271"/>
      <c r="XBL222" s="619"/>
      <c r="XBM222" s="210"/>
      <c r="XBN222" s="1483"/>
      <c r="XBO222" s="1482"/>
      <c r="XBP222" s="1152"/>
      <c r="XBQ222" s="1153"/>
      <c r="XBR222" s="1271"/>
      <c r="XBS222" s="1271"/>
      <c r="XBT222" s="1271"/>
      <c r="XBU222" s="619"/>
      <c r="XBV222" s="210"/>
      <c r="XBW222" s="1483"/>
      <c r="XBX222" s="1482"/>
      <c r="XBY222" s="1152"/>
      <c r="XBZ222" s="1153"/>
      <c r="XCA222" s="1271"/>
      <c r="XCB222" s="1271"/>
      <c r="XCC222" s="1271"/>
      <c r="XCD222" s="619"/>
      <c r="XCE222" s="210"/>
      <c r="XCF222" s="1483"/>
      <c r="XCG222" s="1482"/>
      <c r="XCH222" s="1152"/>
      <c r="XCI222" s="1153"/>
      <c r="XCJ222" s="1271"/>
      <c r="XCK222" s="1271"/>
      <c r="XCL222" s="1271"/>
      <c r="XCM222" s="619"/>
      <c r="XCN222" s="210"/>
      <c r="XCO222" s="1483"/>
      <c r="XCP222" s="1482"/>
      <c r="XCQ222" s="1152"/>
      <c r="XCR222" s="1153"/>
      <c r="XCS222" s="1271"/>
      <c r="XCT222" s="1271"/>
      <c r="XCU222" s="1271"/>
      <c r="XCV222" s="619"/>
      <c r="XCW222" s="210"/>
      <c r="XCX222" s="1483"/>
      <c r="XCY222" s="1482"/>
      <c r="XCZ222" s="1152"/>
      <c r="XDA222" s="1153"/>
      <c r="XDB222" s="1271"/>
      <c r="XDC222" s="1271"/>
      <c r="XDD222" s="1271"/>
      <c r="XDE222" s="619"/>
      <c r="XDF222" s="210"/>
      <c r="XDG222" s="1483"/>
      <c r="XDH222" s="1482"/>
      <c r="XDI222" s="1152"/>
      <c r="XDJ222" s="1153"/>
      <c r="XDK222" s="1271"/>
      <c r="XDL222" s="1271"/>
      <c r="XDM222" s="1271"/>
      <c r="XDN222" s="619"/>
      <c r="XDO222" s="210"/>
      <c r="XDP222" s="1483"/>
      <c r="XDQ222" s="1482"/>
      <c r="XDR222" s="1152"/>
      <c r="XDS222" s="1153"/>
      <c r="XDT222" s="1271"/>
      <c r="XDU222" s="1271"/>
      <c r="XDV222" s="1271"/>
      <c r="XDW222" s="619"/>
      <c r="XDX222" s="210"/>
      <c r="XDY222" s="1483"/>
      <c r="XDZ222" s="1482"/>
      <c r="XEA222" s="1152"/>
      <c r="XEB222" s="1153"/>
      <c r="XEC222" s="1271"/>
      <c r="XED222" s="1271"/>
      <c r="XEE222" s="1271"/>
      <c r="XEF222" s="619"/>
      <c r="XEG222" s="210"/>
      <c r="XEH222" s="1483"/>
      <c r="XEI222" s="1482"/>
      <c r="XEJ222" s="1152"/>
      <c r="XEK222" s="1153"/>
      <c r="XEL222" s="1271"/>
      <c r="XEM222" s="1271"/>
      <c r="XEN222" s="1271"/>
      <c r="XEO222" s="619"/>
      <c r="XEP222" s="210"/>
      <c r="XEQ222" s="1483"/>
      <c r="XER222" s="1482"/>
      <c r="XES222" s="1152"/>
      <c r="XET222" s="1153"/>
      <c r="XEU222" s="1271"/>
      <c r="XEV222" s="1271"/>
      <c r="XEW222" s="1271"/>
      <c r="XEX222" s="619"/>
      <c r="XEY222" s="210"/>
      <c r="XEZ222" s="1483"/>
      <c r="XFA222" s="1482"/>
    </row>
    <row r="223" spans="1:16381" s="142" customFormat="1" ht="15.75" customHeight="1">
      <c r="A223" s="1505"/>
      <c r="B223" s="192" t="s">
        <v>213</v>
      </c>
      <c r="C223" s="1510" t="s">
        <v>1100</v>
      </c>
      <c r="D223" s="1773">
        <f>SUM(D224:D228)</f>
        <v>447000</v>
      </c>
      <c r="E223" s="1773">
        <f>SUM(E224:E228)</f>
        <v>0</v>
      </c>
      <c r="F223" s="1773">
        <f>SUM(F224:F228)</f>
        <v>447000</v>
      </c>
      <c r="G223" s="534"/>
      <c r="H223" s="534"/>
      <c r="I223" s="534"/>
      <c r="J223" s="534"/>
      <c r="K223" s="534"/>
      <c r="L223" s="534"/>
      <c r="M223" s="534"/>
      <c r="N223" s="534"/>
      <c r="O223" s="147"/>
      <c r="P223" s="147"/>
      <c r="Q223" s="147"/>
      <c r="R223" s="147"/>
      <c r="S223" s="147"/>
      <c r="T223" s="147"/>
      <c r="U223" s="147"/>
      <c r="V223" s="1506"/>
      <c r="W223" s="1506"/>
      <c r="X223" s="1506"/>
      <c r="Y223" s="1508"/>
      <c r="Z223" s="1509"/>
      <c r="AA223" s="1510"/>
      <c r="AB223" s="1506"/>
      <c r="AC223" s="1507"/>
      <c r="AD223" s="1507"/>
      <c r="AE223" s="1506"/>
      <c r="AF223" s="1506"/>
      <c r="AG223" s="1506"/>
      <c r="AH223" s="1508"/>
      <c r="AI223" s="1509"/>
      <c r="AJ223" s="1510"/>
      <c r="AK223" s="1506"/>
      <c r="AL223" s="1507"/>
      <c r="AM223" s="1507"/>
      <c r="AN223" s="1506"/>
      <c r="AO223" s="1506"/>
      <c r="AP223" s="1506"/>
      <c r="AQ223" s="1508"/>
      <c r="AR223" s="1509"/>
      <c r="AS223" s="1510"/>
      <c r="AT223" s="1506"/>
      <c r="AU223" s="1507"/>
      <c r="AV223" s="1507"/>
      <c r="AW223" s="1506"/>
      <c r="AX223" s="1506"/>
      <c r="AY223" s="1506"/>
      <c r="AZ223" s="1508"/>
      <c r="BA223" s="1509"/>
      <c r="BB223" s="1510"/>
      <c r="BC223" s="1506"/>
      <c r="BD223" s="1507"/>
      <c r="BE223" s="1507"/>
      <c r="BF223" s="1506"/>
      <c r="BG223" s="1506"/>
      <c r="BH223" s="1506"/>
      <c r="BI223" s="1508"/>
      <c r="BJ223" s="1509"/>
      <c r="BK223" s="1510"/>
      <c r="BL223" s="1506"/>
      <c r="BM223" s="1507"/>
      <c r="BN223" s="1507"/>
      <c r="BO223" s="1506"/>
      <c r="BP223" s="1506"/>
      <c r="BQ223" s="1506"/>
      <c r="BR223" s="1508"/>
      <c r="BS223" s="1509"/>
      <c r="BT223" s="1510"/>
      <c r="BU223" s="1506"/>
      <c r="BV223" s="1507"/>
      <c r="BW223" s="1507"/>
      <c r="BX223" s="1506"/>
      <c r="BY223" s="1506"/>
      <c r="BZ223" s="1506"/>
      <c r="CA223" s="1508"/>
      <c r="CB223" s="1509"/>
      <c r="CC223" s="1510"/>
      <c r="CD223" s="1506"/>
      <c r="CE223" s="1507"/>
      <c r="CF223" s="1507"/>
      <c r="CG223" s="1506"/>
      <c r="CH223" s="1506"/>
      <c r="CI223" s="1506"/>
      <c r="CJ223" s="1508"/>
      <c r="CK223" s="1509"/>
      <c r="CL223" s="1510"/>
      <c r="CM223" s="1506"/>
      <c r="CN223" s="1507"/>
      <c r="CO223" s="1507"/>
      <c r="CP223" s="1506"/>
      <c r="CQ223" s="1506"/>
      <c r="CR223" s="1506"/>
      <c r="CS223" s="1508"/>
      <c r="CT223" s="1509"/>
      <c r="CU223" s="1510"/>
      <c r="CV223" s="1506"/>
      <c r="CW223" s="1507"/>
      <c r="CX223" s="1507"/>
      <c r="CY223" s="1506"/>
      <c r="CZ223" s="1506"/>
      <c r="DA223" s="1506"/>
      <c r="DB223" s="1508"/>
      <c r="DC223" s="1509"/>
      <c r="DD223" s="1510"/>
      <c r="DE223" s="1506"/>
      <c r="DF223" s="1507"/>
      <c r="DG223" s="1507"/>
      <c r="DH223" s="1506"/>
      <c r="DI223" s="1506"/>
      <c r="DJ223" s="1506"/>
      <c r="DK223" s="1508"/>
      <c r="DL223" s="1509"/>
      <c r="DM223" s="1510"/>
      <c r="DN223" s="1506"/>
      <c r="DO223" s="1507"/>
      <c r="DP223" s="1507"/>
      <c r="DQ223" s="1506"/>
      <c r="DR223" s="1506"/>
      <c r="DS223" s="1506"/>
      <c r="DT223" s="1508"/>
      <c r="DU223" s="1509"/>
      <c r="DV223" s="1510"/>
      <c r="DW223" s="1506"/>
      <c r="DX223" s="1507"/>
      <c r="DY223" s="1507"/>
      <c r="DZ223" s="1506"/>
      <c r="EA223" s="1506"/>
      <c r="EB223" s="1506"/>
      <c r="EC223" s="1508"/>
      <c r="ED223" s="1509"/>
      <c r="EE223" s="1510"/>
      <c r="EF223" s="1506"/>
      <c r="EG223" s="1507"/>
      <c r="EH223" s="1507"/>
      <c r="EI223" s="1506"/>
      <c r="EJ223" s="1506"/>
      <c r="EK223" s="1506"/>
      <c r="EL223" s="1508"/>
      <c r="EM223" s="1509"/>
      <c r="EN223" s="1510"/>
      <c r="EO223" s="1506"/>
      <c r="EP223" s="1507"/>
      <c r="EQ223" s="1507"/>
      <c r="ER223" s="1506"/>
      <c r="ES223" s="1506"/>
      <c r="ET223" s="1506"/>
      <c r="EU223" s="1508"/>
      <c r="EV223" s="1509"/>
      <c r="EW223" s="1510"/>
      <c r="EX223" s="1506"/>
      <c r="EY223" s="1507"/>
      <c r="EZ223" s="1507"/>
      <c r="FA223" s="1506"/>
      <c r="FB223" s="1506"/>
      <c r="FC223" s="1506"/>
      <c r="FD223" s="1508"/>
      <c r="FE223" s="1509"/>
      <c r="FF223" s="1510"/>
      <c r="FG223" s="1506"/>
      <c r="FH223" s="1507"/>
      <c r="FI223" s="1507"/>
      <c r="FJ223" s="1506"/>
      <c r="FK223" s="1506"/>
      <c r="FL223" s="1506"/>
      <c r="FM223" s="1508"/>
      <c r="FN223" s="1509"/>
      <c r="FO223" s="1510"/>
      <c r="FP223" s="1506"/>
      <c r="FQ223" s="1507"/>
      <c r="FR223" s="1507"/>
      <c r="FS223" s="1506"/>
      <c r="FT223" s="1506"/>
      <c r="FU223" s="1506"/>
      <c r="FV223" s="1508"/>
      <c r="FW223" s="1509"/>
      <c r="FX223" s="1510"/>
      <c r="FY223" s="1506"/>
      <c r="FZ223" s="1507"/>
      <c r="GA223" s="1507"/>
      <c r="GB223" s="1506"/>
      <c r="GC223" s="1506"/>
      <c r="GD223" s="1506"/>
      <c r="GE223" s="1508"/>
      <c r="GF223" s="1509"/>
      <c r="GG223" s="1510"/>
      <c r="GH223" s="1506"/>
      <c r="GI223" s="1507"/>
      <c r="GJ223" s="1507"/>
      <c r="GK223" s="1506"/>
      <c r="GL223" s="1506"/>
      <c r="GM223" s="1506"/>
      <c r="GN223" s="1508"/>
      <c r="GO223" s="1509"/>
      <c r="GP223" s="1510"/>
      <c r="GQ223" s="1506"/>
      <c r="GR223" s="1507"/>
      <c r="GS223" s="1507"/>
      <c r="GT223" s="1506"/>
      <c r="GU223" s="1506"/>
      <c r="GV223" s="1506"/>
      <c r="GW223" s="1508"/>
      <c r="GX223" s="1509"/>
      <c r="GY223" s="1510"/>
      <c r="GZ223" s="1506"/>
      <c r="HA223" s="1507"/>
      <c r="HB223" s="1507"/>
      <c r="HC223" s="1506"/>
      <c r="HD223" s="1506"/>
      <c r="HE223" s="1506"/>
      <c r="HF223" s="1508"/>
      <c r="HG223" s="1509"/>
      <c r="HH223" s="1510"/>
      <c r="HI223" s="1506"/>
      <c r="HJ223" s="1507"/>
      <c r="HK223" s="1507"/>
      <c r="HL223" s="1506"/>
      <c r="HM223" s="1506"/>
      <c r="HN223" s="1506"/>
      <c r="HO223" s="1508"/>
      <c r="HP223" s="1509"/>
      <c r="HQ223" s="1510"/>
      <c r="HR223" s="1506"/>
      <c r="HS223" s="1507"/>
      <c r="HT223" s="1507"/>
      <c r="HU223" s="1506"/>
      <c r="HV223" s="1506"/>
      <c r="HW223" s="1506"/>
      <c r="HX223" s="1508"/>
      <c r="HY223" s="1509"/>
      <c r="HZ223" s="1510"/>
      <c r="IA223" s="1506"/>
      <c r="IB223" s="1507"/>
      <c r="IC223" s="1507"/>
      <c r="ID223" s="1506"/>
      <c r="IE223" s="1506"/>
      <c r="IF223" s="1506"/>
      <c r="IG223" s="1508"/>
      <c r="IH223" s="1509"/>
      <c r="II223" s="1510"/>
      <c r="IJ223" s="1506"/>
      <c r="IK223" s="1507"/>
      <c r="IL223" s="1507"/>
      <c r="IM223" s="1506"/>
      <c r="IN223" s="1506"/>
      <c r="IO223" s="1506"/>
      <c r="IP223" s="1508"/>
      <c r="IQ223" s="1509"/>
      <c r="IR223" s="1510"/>
      <c r="IS223" s="1506"/>
      <c r="IT223" s="1507"/>
      <c r="IU223" s="1507"/>
      <c r="IV223" s="1506"/>
      <c r="IW223" s="1506"/>
      <c r="IX223" s="1506"/>
      <c r="IY223" s="1508"/>
      <c r="IZ223" s="1509"/>
      <c r="JA223" s="1510"/>
      <c r="JB223" s="1506"/>
      <c r="JC223" s="1507"/>
      <c r="JD223" s="1507"/>
      <c r="JE223" s="1506"/>
      <c r="JF223" s="1506"/>
      <c r="JG223" s="1506"/>
      <c r="JH223" s="1508"/>
      <c r="JI223" s="1509"/>
      <c r="JJ223" s="1510"/>
      <c r="JK223" s="1506"/>
      <c r="JL223" s="1507"/>
      <c r="JM223" s="1507"/>
      <c r="JN223" s="1506"/>
      <c r="JO223" s="1506"/>
      <c r="JP223" s="1506"/>
      <c r="JQ223" s="1508"/>
      <c r="JR223" s="1509"/>
      <c r="JS223" s="1510"/>
      <c r="JT223" s="1506"/>
      <c r="JU223" s="1507"/>
      <c r="JV223" s="1507"/>
      <c r="JW223" s="1506"/>
      <c r="JX223" s="1506"/>
      <c r="JY223" s="1506"/>
      <c r="JZ223" s="1508"/>
      <c r="KA223" s="1509"/>
      <c r="KB223" s="1510"/>
      <c r="KC223" s="1506"/>
      <c r="KD223" s="1507"/>
      <c r="KE223" s="1507"/>
      <c r="KF223" s="1506"/>
      <c r="KG223" s="1506"/>
      <c r="KH223" s="1506"/>
      <c r="KI223" s="1508"/>
      <c r="KJ223" s="1509"/>
      <c r="KK223" s="1510"/>
      <c r="KL223" s="1506"/>
      <c r="KM223" s="1507"/>
      <c r="KN223" s="1507"/>
      <c r="KO223" s="1506"/>
      <c r="KP223" s="1506"/>
      <c r="KQ223" s="1506"/>
      <c r="KR223" s="1508"/>
      <c r="KS223" s="1509"/>
      <c r="KT223" s="1510"/>
      <c r="KU223" s="1506"/>
      <c r="KV223" s="1507"/>
      <c r="KW223" s="1507"/>
      <c r="KX223" s="1506"/>
      <c r="KY223" s="1506"/>
      <c r="KZ223" s="1506"/>
      <c r="LA223" s="1508"/>
      <c r="LB223" s="1509"/>
      <c r="LC223" s="1510"/>
      <c r="LD223" s="1506"/>
      <c r="LE223" s="1507"/>
      <c r="LF223" s="1507"/>
      <c r="LG223" s="1506"/>
      <c r="LH223" s="1506"/>
      <c r="LI223" s="1506"/>
      <c r="LJ223" s="1508"/>
      <c r="LK223" s="1509"/>
      <c r="LL223" s="1510"/>
      <c r="LM223" s="1506"/>
      <c r="LN223" s="1507"/>
      <c r="LO223" s="1507"/>
      <c r="LP223" s="1506"/>
      <c r="LQ223" s="1506"/>
      <c r="LR223" s="1506"/>
      <c r="LS223" s="1508"/>
      <c r="LT223" s="1509"/>
      <c r="LU223" s="1510"/>
      <c r="LV223" s="1506"/>
      <c r="LW223" s="1507"/>
      <c r="LX223" s="1507"/>
      <c r="LY223" s="1506"/>
      <c r="LZ223" s="1506"/>
      <c r="MA223" s="1506"/>
      <c r="MB223" s="1508"/>
      <c r="MC223" s="1509"/>
      <c r="MD223" s="1510"/>
      <c r="ME223" s="1506"/>
      <c r="MF223" s="1507"/>
      <c r="MG223" s="1507"/>
      <c r="MH223" s="1506"/>
      <c r="MI223" s="1506"/>
      <c r="MJ223" s="1506"/>
      <c r="MK223" s="1508"/>
      <c r="ML223" s="1509"/>
      <c r="MM223" s="1510"/>
      <c r="MN223" s="1506"/>
      <c r="MO223" s="1507"/>
      <c r="MP223" s="1507"/>
      <c r="MQ223" s="1506"/>
      <c r="MR223" s="1506"/>
      <c r="MS223" s="1506"/>
      <c r="MT223" s="1508"/>
      <c r="MU223" s="1509"/>
      <c r="MV223" s="1510"/>
      <c r="MW223" s="1506"/>
      <c r="MX223" s="1507"/>
      <c r="MY223" s="1507"/>
      <c r="MZ223" s="1506"/>
      <c r="NA223" s="1506"/>
      <c r="NB223" s="1506"/>
      <c r="NC223" s="1508"/>
      <c r="ND223" s="1509"/>
      <c r="NE223" s="1510"/>
      <c r="NF223" s="1506"/>
      <c r="NG223" s="1507"/>
      <c r="NH223" s="1507"/>
      <c r="NI223" s="1506"/>
      <c r="NJ223" s="1506"/>
      <c r="NK223" s="1506"/>
      <c r="NL223" s="1508"/>
      <c r="NM223" s="1509"/>
      <c r="NN223" s="1510"/>
      <c r="NO223" s="1506"/>
      <c r="NP223" s="1507"/>
      <c r="NQ223" s="1507"/>
      <c r="NR223" s="1506"/>
      <c r="NS223" s="1506"/>
      <c r="NT223" s="1506"/>
      <c r="NU223" s="1508"/>
      <c r="NV223" s="1509"/>
      <c r="NW223" s="1510"/>
      <c r="NX223" s="1506"/>
      <c r="NY223" s="1507"/>
      <c r="NZ223" s="1507"/>
      <c r="OA223" s="1506"/>
      <c r="OB223" s="1506"/>
      <c r="OC223" s="1506"/>
      <c r="OD223" s="1508"/>
      <c r="OE223" s="1509"/>
      <c r="OF223" s="1510"/>
      <c r="OG223" s="1506"/>
      <c r="OH223" s="1507"/>
      <c r="OI223" s="1507"/>
      <c r="OJ223" s="1506"/>
      <c r="OK223" s="1506"/>
      <c r="OL223" s="1506"/>
      <c r="OM223" s="1508"/>
      <c r="ON223" s="1509"/>
      <c r="OO223" s="1510"/>
      <c r="OP223" s="1506"/>
      <c r="OQ223" s="1507"/>
      <c r="OR223" s="1507"/>
      <c r="OS223" s="1506"/>
      <c r="OT223" s="1506"/>
      <c r="OU223" s="1506"/>
      <c r="OV223" s="1508"/>
      <c r="OW223" s="1509"/>
      <c r="OX223" s="1510"/>
      <c r="OY223" s="1506"/>
      <c r="OZ223" s="1507"/>
      <c r="PA223" s="1507"/>
      <c r="PB223" s="1506"/>
      <c r="PC223" s="1506"/>
      <c r="PD223" s="1506"/>
      <c r="PE223" s="1508"/>
      <c r="PF223" s="1509"/>
      <c r="PG223" s="1510"/>
      <c r="PH223" s="1506"/>
      <c r="PI223" s="1507"/>
      <c r="PJ223" s="1507"/>
      <c r="PK223" s="1506"/>
      <c r="PL223" s="1506"/>
      <c r="PM223" s="1506"/>
      <c r="PN223" s="1508"/>
      <c r="PO223" s="1509"/>
      <c r="PP223" s="1510"/>
      <c r="PQ223" s="1506"/>
      <c r="PR223" s="1507"/>
      <c r="PS223" s="1507"/>
      <c r="PT223" s="1506"/>
      <c r="PU223" s="1506"/>
      <c r="PV223" s="1506"/>
      <c r="PW223" s="1508"/>
      <c r="PX223" s="1509"/>
      <c r="PY223" s="1510"/>
      <c r="PZ223" s="1506"/>
      <c r="QA223" s="1507"/>
      <c r="QB223" s="1507"/>
      <c r="QC223" s="1506"/>
      <c r="QD223" s="1506"/>
      <c r="QE223" s="1506"/>
      <c r="QF223" s="1508"/>
      <c r="QG223" s="1509"/>
      <c r="QH223" s="1510"/>
      <c r="QI223" s="1506"/>
      <c r="QJ223" s="1507"/>
      <c r="QK223" s="1507"/>
      <c r="QL223" s="1506"/>
      <c r="QM223" s="1506"/>
      <c r="QN223" s="1506"/>
      <c r="QO223" s="1508"/>
      <c r="QP223" s="1509"/>
      <c r="QQ223" s="1510"/>
      <c r="QR223" s="1506"/>
      <c r="QS223" s="1507"/>
      <c r="QT223" s="1507"/>
      <c r="QU223" s="1506"/>
      <c r="QV223" s="1506"/>
      <c r="QW223" s="1506"/>
      <c r="QX223" s="1508"/>
      <c r="QY223" s="1509"/>
      <c r="QZ223" s="1510"/>
      <c r="RA223" s="1506"/>
      <c r="RB223" s="1507"/>
      <c r="RC223" s="1507"/>
      <c r="RD223" s="1506"/>
      <c r="RE223" s="1506"/>
      <c r="RF223" s="1506"/>
      <c r="RG223" s="1508"/>
      <c r="RH223" s="1509"/>
      <c r="RI223" s="1510"/>
      <c r="RJ223" s="1506"/>
      <c r="RK223" s="1507"/>
      <c r="RL223" s="1507"/>
      <c r="RM223" s="1506"/>
      <c r="RN223" s="1506"/>
      <c r="RO223" s="1506"/>
      <c r="RP223" s="1508"/>
      <c r="RQ223" s="1509"/>
      <c r="RR223" s="1510"/>
      <c r="RS223" s="1506"/>
      <c r="RT223" s="1507"/>
      <c r="RU223" s="1507"/>
      <c r="RV223" s="1506"/>
      <c r="RW223" s="1506"/>
      <c r="RX223" s="1506"/>
      <c r="RY223" s="1508"/>
      <c r="RZ223" s="1509"/>
      <c r="SA223" s="1510"/>
      <c r="SB223" s="1506"/>
      <c r="SC223" s="1507"/>
      <c r="SD223" s="1507"/>
      <c r="SE223" s="1506"/>
      <c r="SF223" s="1506"/>
      <c r="SG223" s="1506"/>
      <c r="SH223" s="1508"/>
      <c r="SI223" s="1509"/>
      <c r="SJ223" s="1510"/>
      <c r="SK223" s="1506"/>
      <c r="SL223" s="1507"/>
      <c r="SM223" s="1507"/>
      <c r="SN223" s="1506"/>
      <c r="SO223" s="1506"/>
      <c r="SP223" s="1506"/>
      <c r="SQ223" s="1508"/>
      <c r="SR223" s="1509"/>
      <c r="SS223" s="1510"/>
      <c r="ST223" s="1506"/>
      <c r="SU223" s="1507"/>
      <c r="SV223" s="1507"/>
      <c r="SW223" s="1506"/>
      <c r="SX223" s="1506"/>
      <c r="SY223" s="1506"/>
      <c r="SZ223" s="1508"/>
      <c r="TA223" s="1509"/>
      <c r="TB223" s="1510"/>
      <c r="TC223" s="1506"/>
      <c r="TD223" s="1507"/>
      <c r="TE223" s="1507"/>
      <c r="TF223" s="1506"/>
      <c r="TG223" s="1506"/>
      <c r="TH223" s="1506"/>
      <c r="TI223" s="1508"/>
      <c r="TJ223" s="1509"/>
      <c r="TK223" s="1510"/>
      <c r="TL223" s="1506"/>
      <c r="TM223" s="1507"/>
      <c r="TN223" s="1507"/>
      <c r="TO223" s="1506"/>
      <c r="TP223" s="1506"/>
      <c r="TQ223" s="1506"/>
      <c r="TR223" s="1508"/>
      <c r="TS223" s="1509"/>
      <c r="TT223" s="1510"/>
      <c r="TU223" s="1506"/>
      <c r="TV223" s="1507"/>
      <c r="TW223" s="1507"/>
      <c r="TX223" s="1506"/>
      <c r="TY223" s="1506"/>
      <c r="TZ223" s="1506"/>
      <c r="UA223" s="1508"/>
      <c r="UB223" s="1509"/>
      <c r="UC223" s="1510"/>
      <c r="UD223" s="1506"/>
      <c r="UE223" s="1507"/>
      <c r="UF223" s="1507"/>
      <c r="UG223" s="1506"/>
      <c r="UH223" s="1506"/>
      <c r="UI223" s="1506"/>
      <c r="UJ223" s="1508"/>
      <c r="UK223" s="1509"/>
      <c r="UL223" s="1510"/>
      <c r="UM223" s="1506"/>
      <c r="UN223" s="1507"/>
      <c r="UO223" s="1507"/>
      <c r="UP223" s="1506"/>
      <c r="UQ223" s="1506"/>
      <c r="UR223" s="1506"/>
      <c r="US223" s="1508"/>
      <c r="UT223" s="1509"/>
      <c r="UU223" s="1510"/>
      <c r="UV223" s="1506"/>
      <c r="UW223" s="1507"/>
      <c r="UX223" s="1507"/>
      <c r="UY223" s="1506"/>
      <c r="UZ223" s="1506"/>
      <c r="VA223" s="1506"/>
      <c r="VB223" s="1508"/>
      <c r="VC223" s="1509"/>
      <c r="VD223" s="1510"/>
      <c r="VE223" s="1506"/>
      <c r="VF223" s="1507"/>
      <c r="VG223" s="1507"/>
      <c r="VH223" s="1506"/>
      <c r="VI223" s="1506"/>
      <c r="VJ223" s="1506"/>
      <c r="VK223" s="1508"/>
      <c r="VL223" s="1509"/>
      <c r="VM223" s="1510"/>
      <c r="VN223" s="1506"/>
      <c r="VO223" s="1507"/>
      <c r="VP223" s="1507"/>
      <c r="VQ223" s="1506"/>
      <c r="VR223" s="1506"/>
      <c r="VS223" s="1506"/>
      <c r="VT223" s="1508"/>
      <c r="VU223" s="1509"/>
      <c r="VV223" s="1510"/>
      <c r="VW223" s="1506"/>
      <c r="VX223" s="1507"/>
      <c r="VY223" s="1507"/>
      <c r="VZ223" s="1506"/>
      <c r="WA223" s="1506"/>
      <c r="WB223" s="1506"/>
      <c r="WC223" s="1508"/>
      <c r="WD223" s="1509"/>
      <c r="WE223" s="1510"/>
      <c r="WF223" s="1506"/>
      <c r="WG223" s="1507"/>
      <c r="WH223" s="1507"/>
      <c r="WI223" s="1506"/>
      <c r="WJ223" s="1506"/>
      <c r="WK223" s="1506"/>
      <c r="WL223" s="1508"/>
      <c r="WM223" s="1509"/>
      <c r="WN223" s="1510"/>
      <c r="WO223" s="1506"/>
      <c r="WP223" s="1507"/>
      <c r="WQ223" s="1507"/>
      <c r="WR223" s="1506"/>
      <c r="WS223" s="1506"/>
      <c r="WT223" s="1506"/>
      <c r="WU223" s="1508"/>
      <c r="WV223" s="1509"/>
      <c r="WW223" s="1510"/>
      <c r="WX223" s="1506"/>
      <c r="WY223" s="1507"/>
      <c r="WZ223" s="1507"/>
      <c r="XA223" s="1506"/>
      <c r="XB223" s="1506"/>
      <c r="XC223" s="1506"/>
      <c r="XD223" s="1508"/>
      <c r="XE223" s="1509"/>
      <c r="XF223" s="1510"/>
      <c r="XG223" s="1506"/>
      <c r="XH223" s="1507"/>
      <c r="XI223" s="1507"/>
      <c r="XJ223" s="1506"/>
      <c r="XK223" s="1506"/>
      <c r="XL223" s="1506"/>
      <c r="XM223" s="1508"/>
      <c r="XN223" s="1509"/>
      <c r="XO223" s="1510"/>
      <c r="XP223" s="1506"/>
      <c r="XQ223" s="1507"/>
      <c r="XR223" s="1507"/>
      <c r="XS223" s="1506"/>
      <c r="XT223" s="1506"/>
      <c r="XU223" s="1506"/>
      <c r="XV223" s="1508"/>
      <c r="XW223" s="1509"/>
      <c r="XX223" s="1510"/>
      <c r="XY223" s="1506"/>
      <c r="XZ223" s="1507"/>
      <c r="YA223" s="1507"/>
      <c r="YB223" s="1506"/>
      <c r="YC223" s="1506"/>
      <c r="YD223" s="1506"/>
      <c r="YE223" s="1508"/>
      <c r="YF223" s="1509"/>
      <c r="YG223" s="1510"/>
      <c r="YH223" s="1506"/>
      <c r="YI223" s="1507"/>
      <c r="YJ223" s="1507"/>
      <c r="YK223" s="1506"/>
      <c r="YL223" s="1506"/>
      <c r="YM223" s="1506"/>
      <c r="YN223" s="1508"/>
      <c r="YO223" s="1509"/>
      <c r="YP223" s="1510"/>
      <c r="YQ223" s="1506"/>
      <c r="YR223" s="1507"/>
      <c r="YS223" s="1507"/>
      <c r="YT223" s="1506"/>
      <c r="YU223" s="1506"/>
      <c r="YV223" s="1506"/>
      <c r="YW223" s="1508"/>
      <c r="YX223" s="1509"/>
      <c r="YY223" s="1510"/>
      <c r="YZ223" s="1506"/>
      <c r="ZA223" s="1507"/>
      <c r="ZB223" s="1507"/>
      <c r="ZC223" s="1506"/>
      <c r="ZD223" s="1506"/>
      <c r="ZE223" s="1506"/>
      <c r="ZF223" s="1508"/>
      <c r="ZG223" s="1509"/>
      <c r="ZH223" s="1510"/>
      <c r="ZI223" s="1506"/>
      <c r="ZJ223" s="1507"/>
      <c r="ZK223" s="1507"/>
      <c r="ZL223" s="1506"/>
      <c r="ZM223" s="1506"/>
      <c r="ZN223" s="1506"/>
      <c r="ZO223" s="1508"/>
      <c r="ZP223" s="1509"/>
      <c r="ZQ223" s="1510"/>
      <c r="ZR223" s="1506"/>
      <c r="ZS223" s="1507"/>
      <c r="ZT223" s="1507"/>
      <c r="ZU223" s="1506"/>
      <c r="ZV223" s="1506"/>
      <c r="ZW223" s="1506"/>
      <c r="ZX223" s="1508"/>
      <c r="ZY223" s="1509"/>
      <c r="ZZ223" s="1510"/>
      <c r="AAA223" s="1506"/>
      <c r="AAB223" s="1507"/>
      <c r="AAC223" s="1507"/>
      <c r="AAD223" s="1506"/>
      <c r="AAE223" s="1506"/>
      <c r="AAF223" s="1506"/>
      <c r="AAG223" s="1508"/>
      <c r="AAH223" s="1509"/>
      <c r="AAI223" s="1510"/>
      <c r="AAJ223" s="1506"/>
      <c r="AAK223" s="1507"/>
      <c r="AAL223" s="1507"/>
      <c r="AAM223" s="1506"/>
      <c r="AAN223" s="1506"/>
      <c r="AAO223" s="1506"/>
      <c r="AAP223" s="1508"/>
      <c r="AAQ223" s="1509"/>
      <c r="AAR223" s="1510"/>
      <c r="AAS223" s="1506"/>
      <c r="AAT223" s="1507"/>
      <c r="AAU223" s="1507"/>
      <c r="AAV223" s="1506"/>
      <c r="AAW223" s="1506"/>
      <c r="AAX223" s="1506"/>
      <c r="AAY223" s="1508"/>
      <c r="AAZ223" s="1509"/>
      <c r="ABA223" s="1510"/>
      <c r="ABB223" s="1506"/>
      <c r="ABC223" s="1507"/>
      <c r="ABD223" s="1507"/>
      <c r="ABE223" s="1506"/>
      <c r="ABF223" s="1506"/>
      <c r="ABG223" s="1506"/>
      <c r="ABH223" s="1508"/>
      <c r="ABI223" s="1509"/>
      <c r="ABJ223" s="1510"/>
      <c r="ABK223" s="1506"/>
      <c r="ABL223" s="1507"/>
      <c r="ABM223" s="1507"/>
      <c r="ABN223" s="1506"/>
      <c r="ABO223" s="1506"/>
      <c r="ABP223" s="1506"/>
      <c r="ABQ223" s="1508"/>
      <c r="ABR223" s="1509"/>
      <c r="ABS223" s="1510"/>
      <c r="ABT223" s="1506"/>
      <c r="ABU223" s="1507"/>
      <c r="ABV223" s="1507"/>
      <c r="ABW223" s="1506"/>
      <c r="ABX223" s="1506"/>
      <c r="ABY223" s="1506"/>
      <c r="ABZ223" s="1508"/>
      <c r="ACA223" s="1509"/>
      <c r="ACB223" s="1510"/>
      <c r="ACC223" s="1506"/>
      <c r="ACD223" s="1507"/>
      <c r="ACE223" s="1507"/>
      <c r="ACF223" s="1506"/>
      <c r="ACG223" s="1506"/>
      <c r="ACH223" s="1506"/>
      <c r="ACI223" s="1508"/>
      <c r="ACJ223" s="1509"/>
      <c r="ACK223" s="1510"/>
      <c r="ACL223" s="1506"/>
      <c r="ACM223" s="1507"/>
      <c r="ACN223" s="1507"/>
      <c r="ACO223" s="1506"/>
      <c r="ACP223" s="1506"/>
      <c r="ACQ223" s="1506"/>
      <c r="ACR223" s="1508"/>
      <c r="ACS223" s="1509"/>
      <c r="ACT223" s="1510"/>
      <c r="ACU223" s="1506"/>
      <c r="ACV223" s="1507"/>
      <c r="ACW223" s="1507"/>
      <c r="ACX223" s="1506"/>
      <c r="ACY223" s="1506"/>
      <c r="ACZ223" s="1506"/>
      <c r="ADA223" s="1508"/>
      <c r="ADB223" s="1509"/>
      <c r="ADC223" s="1510"/>
      <c r="ADD223" s="1506"/>
      <c r="ADE223" s="1507"/>
      <c r="ADF223" s="1507"/>
      <c r="ADG223" s="1506"/>
      <c r="ADH223" s="1506"/>
      <c r="ADI223" s="1506"/>
      <c r="ADJ223" s="1508"/>
      <c r="ADK223" s="1509"/>
      <c r="ADL223" s="1510"/>
      <c r="ADM223" s="1506"/>
      <c r="ADN223" s="1507"/>
      <c r="ADO223" s="1507"/>
      <c r="ADP223" s="1506"/>
      <c r="ADQ223" s="1506"/>
      <c r="ADR223" s="1506"/>
      <c r="ADS223" s="1508"/>
      <c r="ADT223" s="1509"/>
      <c r="ADU223" s="1510"/>
      <c r="ADV223" s="1506"/>
      <c r="ADW223" s="1507"/>
      <c r="ADX223" s="1507"/>
      <c r="ADY223" s="1506"/>
      <c r="ADZ223" s="1506"/>
      <c r="AEA223" s="1506"/>
      <c r="AEB223" s="1508"/>
      <c r="AEC223" s="1509"/>
      <c r="AED223" s="1510"/>
      <c r="AEE223" s="1506"/>
      <c r="AEF223" s="1507"/>
      <c r="AEG223" s="1507"/>
      <c r="AEH223" s="1506"/>
      <c r="AEI223" s="1506"/>
      <c r="AEJ223" s="1506"/>
      <c r="AEK223" s="1508"/>
      <c r="AEL223" s="1509"/>
      <c r="AEM223" s="1510"/>
      <c r="AEN223" s="1506"/>
      <c r="AEO223" s="1507"/>
      <c r="AEP223" s="1507"/>
      <c r="AEQ223" s="1506"/>
      <c r="AER223" s="1506"/>
      <c r="AES223" s="1506"/>
      <c r="AET223" s="1508"/>
      <c r="AEU223" s="1509"/>
      <c r="AEV223" s="1510"/>
      <c r="AEW223" s="1506"/>
      <c r="AEX223" s="1507"/>
      <c r="AEY223" s="1507"/>
      <c r="AEZ223" s="1506"/>
      <c r="AFA223" s="1506"/>
      <c r="AFB223" s="1506"/>
      <c r="AFC223" s="1508"/>
      <c r="AFD223" s="1509"/>
      <c r="AFE223" s="1510"/>
      <c r="AFF223" s="1506"/>
      <c r="AFG223" s="1507"/>
      <c r="AFH223" s="1507"/>
      <c r="AFI223" s="1506"/>
      <c r="AFJ223" s="1506"/>
      <c r="AFK223" s="1506"/>
      <c r="AFL223" s="1508"/>
      <c r="AFM223" s="1509"/>
      <c r="AFN223" s="1510"/>
      <c r="AFO223" s="1506"/>
      <c r="AFP223" s="1507"/>
      <c r="AFQ223" s="1507"/>
      <c r="AFR223" s="1506"/>
      <c r="AFS223" s="1506"/>
      <c r="AFT223" s="1506"/>
      <c r="AFU223" s="1508"/>
      <c r="AFV223" s="1509"/>
      <c r="AFW223" s="1510"/>
      <c r="AFX223" s="1506"/>
      <c r="AFY223" s="1507"/>
      <c r="AFZ223" s="1507"/>
      <c r="AGA223" s="1506"/>
      <c r="AGB223" s="1506"/>
      <c r="AGC223" s="1506"/>
      <c r="AGD223" s="1508"/>
      <c r="AGE223" s="1509"/>
      <c r="AGF223" s="1510"/>
      <c r="AGG223" s="1506"/>
      <c r="AGH223" s="1507"/>
      <c r="AGI223" s="1507"/>
      <c r="AGJ223" s="1506"/>
      <c r="AGK223" s="1506"/>
      <c r="AGL223" s="1506"/>
      <c r="AGM223" s="1508"/>
      <c r="AGN223" s="1509"/>
      <c r="AGO223" s="1510"/>
      <c r="AGP223" s="1506"/>
      <c r="AGQ223" s="1507"/>
      <c r="AGR223" s="1507"/>
      <c r="AGS223" s="1506"/>
      <c r="AGT223" s="1506"/>
      <c r="AGU223" s="1506"/>
      <c r="AGV223" s="1508"/>
      <c r="AGW223" s="1509"/>
      <c r="AGX223" s="1510"/>
      <c r="AGY223" s="1506"/>
      <c r="AGZ223" s="1507"/>
      <c r="AHA223" s="1507"/>
      <c r="AHB223" s="1506"/>
      <c r="AHC223" s="1506"/>
      <c r="AHD223" s="1506"/>
      <c r="AHE223" s="1508"/>
      <c r="AHF223" s="1509"/>
      <c r="AHG223" s="1510"/>
      <c r="AHH223" s="1506"/>
      <c r="AHI223" s="1507"/>
      <c r="AHJ223" s="1507"/>
      <c r="AHK223" s="1506"/>
      <c r="AHL223" s="1506"/>
      <c r="AHM223" s="1506"/>
      <c r="AHN223" s="1508"/>
      <c r="AHO223" s="1509"/>
      <c r="AHP223" s="1510"/>
      <c r="AHQ223" s="1506"/>
      <c r="AHR223" s="1507"/>
      <c r="AHS223" s="1507"/>
      <c r="AHT223" s="1506"/>
      <c r="AHU223" s="1506"/>
      <c r="AHV223" s="1506"/>
      <c r="AHW223" s="1508"/>
      <c r="AHX223" s="1509"/>
      <c r="AHY223" s="1510"/>
      <c r="AHZ223" s="1506"/>
      <c r="AIA223" s="1507"/>
      <c r="AIB223" s="1507"/>
      <c r="AIC223" s="1506"/>
      <c r="AID223" s="1506"/>
      <c r="AIE223" s="1506"/>
      <c r="AIF223" s="1508"/>
      <c r="AIG223" s="1509"/>
      <c r="AIH223" s="1510"/>
      <c r="AII223" s="1506"/>
      <c r="AIJ223" s="1507"/>
      <c r="AIK223" s="1507"/>
      <c r="AIL223" s="1506"/>
      <c r="AIM223" s="1506"/>
      <c r="AIN223" s="1506"/>
      <c r="AIO223" s="1508"/>
      <c r="AIP223" s="1509"/>
      <c r="AIQ223" s="1510"/>
      <c r="AIR223" s="1506"/>
      <c r="AIS223" s="1507"/>
      <c r="AIT223" s="1507"/>
      <c r="AIU223" s="1506"/>
      <c r="AIV223" s="1506"/>
      <c r="AIW223" s="1506"/>
      <c r="AIX223" s="1508"/>
      <c r="AIY223" s="1509"/>
      <c r="AIZ223" s="1510"/>
      <c r="AJA223" s="1506"/>
      <c r="AJB223" s="1507"/>
      <c r="AJC223" s="1507"/>
      <c r="AJD223" s="1506"/>
      <c r="AJE223" s="1506"/>
      <c r="AJF223" s="1506"/>
      <c r="AJG223" s="1508"/>
      <c r="AJH223" s="1509"/>
      <c r="AJI223" s="1510"/>
      <c r="AJJ223" s="1506"/>
      <c r="AJK223" s="1507"/>
      <c r="AJL223" s="1507"/>
      <c r="AJM223" s="1506"/>
      <c r="AJN223" s="1506"/>
      <c r="AJO223" s="1506"/>
      <c r="AJP223" s="1508"/>
      <c r="AJQ223" s="1509"/>
      <c r="AJR223" s="1510"/>
      <c r="AJS223" s="1506"/>
      <c r="AJT223" s="1507"/>
      <c r="AJU223" s="1507"/>
      <c r="AJV223" s="1506"/>
      <c r="AJW223" s="1506"/>
      <c r="AJX223" s="1506"/>
      <c r="AJY223" s="1508"/>
      <c r="AJZ223" s="1509"/>
      <c r="AKA223" s="1510"/>
      <c r="AKB223" s="1506"/>
      <c r="AKC223" s="1507"/>
      <c r="AKD223" s="1507"/>
      <c r="AKE223" s="1506"/>
      <c r="AKF223" s="1506"/>
      <c r="AKG223" s="1506"/>
      <c r="AKH223" s="1508"/>
      <c r="AKI223" s="1509"/>
      <c r="AKJ223" s="1510"/>
      <c r="AKK223" s="1506"/>
      <c r="AKL223" s="1507"/>
      <c r="AKM223" s="1507"/>
      <c r="AKN223" s="1506"/>
      <c r="AKO223" s="1506"/>
      <c r="AKP223" s="1506"/>
      <c r="AKQ223" s="1508"/>
      <c r="AKR223" s="1509"/>
      <c r="AKS223" s="1510"/>
      <c r="AKT223" s="1506"/>
      <c r="AKU223" s="1507"/>
      <c r="AKV223" s="1507"/>
      <c r="AKW223" s="1506"/>
      <c r="AKX223" s="1506"/>
      <c r="AKY223" s="1506"/>
      <c r="AKZ223" s="1508"/>
      <c r="ALA223" s="1509"/>
      <c r="ALB223" s="1510"/>
      <c r="ALC223" s="1506"/>
      <c r="ALD223" s="1507"/>
      <c r="ALE223" s="1507"/>
      <c r="ALF223" s="1506"/>
      <c r="ALG223" s="1506"/>
      <c r="ALH223" s="1506"/>
      <c r="ALI223" s="1508"/>
      <c r="ALJ223" s="1509"/>
      <c r="ALK223" s="1510"/>
      <c r="ALL223" s="1506"/>
      <c r="ALM223" s="1507"/>
      <c r="ALN223" s="1507"/>
      <c r="ALO223" s="1506"/>
      <c r="ALP223" s="1506"/>
      <c r="ALQ223" s="1506"/>
      <c r="ALR223" s="1508"/>
      <c r="ALS223" s="1509"/>
      <c r="ALT223" s="1510"/>
      <c r="ALU223" s="1506"/>
      <c r="ALV223" s="1507"/>
      <c r="ALW223" s="1507"/>
      <c r="ALX223" s="1506"/>
      <c r="ALY223" s="1506"/>
      <c r="ALZ223" s="1506"/>
      <c r="AMA223" s="1508"/>
      <c r="AMB223" s="1509"/>
      <c r="AMC223" s="1510"/>
      <c r="AMD223" s="1506"/>
      <c r="AME223" s="1507"/>
      <c r="AMF223" s="1507"/>
      <c r="AMG223" s="1506"/>
      <c r="AMH223" s="1506"/>
      <c r="AMI223" s="1506"/>
      <c r="AMJ223" s="1508"/>
      <c r="AMK223" s="1509"/>
      <c r="AML223" s="1510"/>
      <c r="AMM223" s="1506"/>
      <c r="AMN223" s="1507"/>
      <c r="AMO223" s="1507"/>
      <c r="AMP223" s="1506"/>
      <c r="AMQ223" s="1506"/>
      <c r="AMR223" s="1506"/>
      <c r="AMS223" s="1508"/>
      <c r="AMT223" s="1509"/>
      <c r="AMU223" s="1510"/>
      <c r="AMV223" s="1506"/>
      <c r="AMW223" s="1507"/>
      <c r="AMX223" s="1507"/>
      <c r="AMY223" s="1506"/>
      <c r="AMZ223" s="1506"/>
      <c r="ANA223" s="1506"/>
      <c r="ANB223" s="1508"/>
      <c r="ANC223" s="1509"/>
      <c r="AND223" s="1510"/>
      <c r="ANE223" s="1506"/>
      <c r="ANF223" s="1507"/>
      <c r="ANG223" s="1507"/>
      <c r="ANH223" s="1506"/>
      <c r="ANI223" s="1506"/>
      <c r="ANJ223" s="1506"/>
      <c r="ANK223" s="1508"/>
      <c r="ANL223" s="1509"/>
      <c r="ANM223" s="1510"/>
      <c r="ANN223" s="1506"/>
      <c r="ANO223" s="1507"/>
      <c r="ANP223" s="1507"/>
      <c r="ANQ223" s="1506"/>
      <c r="ANR223" s="1506"/>
      <c r="ANS223" s="1506"/>
      <c r="ANT223" s="1508"/>
      <c r="ANU223" s="1509"/>
      <c r="ANV223" s="1510"/>
      <c r="ANW223" s="1506"/>
      <c r="ANX223" s="1507"/>
      <c r="ANY223" s="1507"/>
      <c r="ANZ223" s="1506"/>
      <c r="AOA223" s="1506"/>
      <c r="AOB223" s="1506"/>
      <c r="AOC223" s="1508"/>
      <c r="AOD223" s="1509"/>
      <c r="AOE223" s="1510"/>
      <c r="AOF223" s="1506"/>
      <c r="AOG223" s="1507"/>
      <c r="AOH223" s="1507"/>
      <c r="AOI223" s="1506"/>
      <c r="AOJ223" s="1506"/>
      <c r="AOK223" s="1506"/>
      <c r="AOL223" s="1508"/>
      <c r="AOM223" s="1509"/>
      <c r="AON223" s="1510"/>
      <c r="AOO223" s="1506"/>
      <c r="AOP223" s="1507"/>
      <c r="AOQ223" s="1507"/>
      <c r="AOR223" s="1506"/>
      <c r="AOS223" s="1506"/>
      <c r="AOT223" s="1506"/>
      <c r="AOU223" s="1508"/>
      <c r="AOV223" s="1509"/>
      <c r="AOW223" s="1510"/>
      <c r="AOX223" s="1506"/>
      <c r="AOY223" s="1507"/>
      <c r="AOZ223" s="1507"/>
      <c r="APA223" s="1506"/>
      <c r="APB223" s="1506"/>
      <c r="APC223" s="1506"/>
      <c r="APD223" s="1508"/>
      <c r="APE223" s="1509"/>
      <c r="APF223" s="1510"/>
      <c r="APG223" s="1506"/>
      <c r="APH223" s="1507"/>
      <c r="API223" s="1507"/>
      <c r="APJ223" s="1506"/>
      <c r="APK223" s="1506"/>
      <c r="APL223" s="1506"/>
      <c r="APM223" s="1508"/>
      <c r="APN223" s="1509"/>
      <c r="APO223" s="1510"/>
      <c r="APP223" s="1506"/>
      <c r="APQ223" s="1507"/>
      <c r="APR223" s="1507"/>
      <c r="APS223" s="1506"/>
      <c r="APT223" s="1506"/>
      <c r="APU223" s="1506"/>
      <c r="APV223" s="1508"/>
      <c r="APW223" s="1509"/>
      <c r="APX223" s="1510"/>
      <c r="APY223" s="1506"/>
      <c r="APZ223" s="1507"/>
      <c r="AQA223" s="1507"/>
      <c r="AQB223" s="1506"/>
      <c r="AQC223" s="1506"/>
      <c r="AQD223" s="1506"/>
      <c r="AQE223" s="1508"/>
      <c r="AQF223" s="1509"/>
      <c r="AQG223" s="1510"/>
      <c r="AQH223" s="1506"/>
      <c r="AQI223" s="1507"/>
      <c r="AQJ223" s="1507"/>
      <c r="AQK223" s="1506"/>
      <c r="AQL223" s="1506"/>
      <c r="AQM223" s="1506"/>
      <c r="AQN223" s="1508"/>
      <c r="AQO223" s="1509"/>
      <c r="AQP223" s="1510"/>
      <c r="AQQ223" s="1506"/>
      <c r="AQR223" s="1507"/>
      <c r="AQS223" s="1507"/>
      <c r="AQT223" s="1506"/>
      <c r="AQU223" s="1506"/>
      <c r="AQV223" s="1506"/>
      <c r="AQW223" s="1508"/>
      <c r="AQX223" s="1509"/>
      <c r="AQY223" s="1510"/>
      <c r="AQZ223" s="1506"/>
      <c r="ARA223" s="1507"/>
      <c r="ARB223" s="1507"/>
      <c r="ARC223" s="1506"/>
      <c r="ARD223" s="1506"/>
      <c r="ARE223" s="1506"/>
      <c r="ARF223" s="1508"/>
      <c r="ARG223" s="1509"/>
      <c r="ARH223" s="1510"/>
      <c r="ARI223" s="1506"/>
      <c r="ARJ223" s="1507"/>
      <c r="ARK223" s="1507"/>
      <c r="ARL223" s="1506"/>
      <c r="ARM223" s="1506"/>
      <c r="ARN223" s="1506"/>
      <c r="ARO223" s="1508"/>
      <c r="ARP223" s="1509"/>
      <c r="ARQ223" s="1510"/>
      <c r="ARR223" s="1506"/>
      <c r="ARS223" s="1507"/>
      <c r="ART223" s="1507"/>
      <c r="ARU223" s="1506"/>
      <c r="ARV223" s="1506"/>
      <c r="ARW223" s="1506"/>
      <c r="ARX223" s="1508"/>
      <c r="ARY223" s="1509"/>
      <c r="ARZ223" s="1510"/>
      <c r="ASA223" s="1506"/>
      <c r="ASB223" s="1507"/>
      <c r="ASC223" s="1507"/>
      <c r="ASD223" s="1506"/>
      <c r="ASE223" s="1506"/>
      <c r="ASF223" s="1506"/>
      <c r="ASG223" s="1508"/>
      <c r="ASH223" s="1509"/>
      <c r="ASI223" s="1510"/>
      <c r="ASJ223" s="1506"/>
      <c r="ASK223" s="1507"/>
      <c r="ASL223" s="1507"/>
      <c r="ASM223" s="1506"/>
      <c r="ASN223" s="1506"/>
      <c r="ASO223" s="1506"/>
      <c r="ASP223" s="1508"/>
      <c r="ASQ223" s="1509"/>
      <c r="ASR223" s="1510"/>
      <c r="ASS223" s="1506"/>
      <c r="AST223" s="1507"/>
      <c r="ASU223" s="1507"/>
      <c r="ASV223" s="1506"/>
      <c r="ASW223" s="1506"/>
      <c r="ASX223" s="1506"/>
      <c r="ASY223" s="1508"/>
      <c r="ASZ223" s="1509"/>
      <c r="ATA223" s="1510"/>
      <c r="ATB223" s="1506"/>
      <c r="ATC223" s="1507"/>
      <c r="ATD223" s="1507"/>
      <c r="ATE223" s="1506"/>
      <c r="ATF223" s="1506"/>
      <c r="ATG223" s="1506"/>
      <c r="ATH223" s="1508"/>
      <c r="ATI223" s="1509"/>
      <c r="ATJ223" s="1510"/>
      <c r="ATK223" s="1506"/>
      <c r="ATL223" s="1507"/>
      <c r="ATM223" s="1507"/>
      <c r="ATN223" s="1506"/>
      <c r="ATO223" s="1506"/>
      <c r="ATP223" s="1506"/>
      <c r="ATQ223" s="1508"/>
      <c r="ATR223" s="1509"/>
      <c r="ATS223" s="1510"/>
      <c r="ATT223" s="1506"/>
      <c r="ATU223" s="1507"/>
      <c r="ATV223" s="1507"/>
      <c r="ATW223" s="1506"/>
      <c r="ATX223" s="1506"/>
      <c r="ATY223" s="1506"/>
      <c r="ATZ223" s="1508"/>
      <c r="AUA223" s="1509"/>
      <c r="AUB223" s="1510"/>
      <c r="AUC223" s="1506"/>
      <c r="AUD223" s="1507"/>
      <c r="AUE223" s="1507"/>
      <c r="AUF223" s="1506"/>
      <c r="AUG223" s="1506"/>
      <c r="AUH223" s="1506"/>
      <c r="AUI223" s="1508"/>
      <c r="AUJ223" s="1509"/>
      <c r="AUK223" s="1510"/>
      <c r="AUL223" s="1506"/>
      <c r="AUM223" s="1507"/>
      <c r="AUN223" s="1507"/>
      <c r="AUO223" s="1506"/>
      <c r="AUP223" s="1506"/>
      <c r="AUQ223" s="1506"/>
      <c r="AUR223" s="1508"/>
      <c r="AUS223" s="1509"/>
      <c r="AUT223" s="1510"/>
      <c r="AUU223" s="1506"/>
      <c r="AUV223" s="1507"/>
      <c r="AUW223" s="1507"/>
      <c r="AUX223" s="1506"/>
      <c r="AUY223" s="1506"/>
      <c r="AUZ223" s="1506"/>
      <c r="AVA223" s="1508"/>
      <c r="AVB223" s="1509"/>
      <c r="AVC223" s="1510"/>
      <c r="AVD223" s="1506"/>
      <c r="AVE223" s="1507"/>
      <c r="AVF223" s="1507"/>
      <c r="AVG223" s="1506"/>
      <c r="AVH223" s="1506"/>
      <c r="AVI223" s="1506"/>
      <c r="AVJ223" s="1508"/>
      <c r="AVK223" s="1509"/>
      <c r="AVL223" s="1510"/>
      <c r="AVM223" s="1506"/>
      <c r="AVN223" s="1507"/>
      <c r="AVO223" s="1507"/>
      <c r="AVP223" s="1506"/>
      <c r="AVQ223" s="1506"/>
      <c r="AVR223" s="1506"/>
      <c r="AVS223" s="1508"/>
      <c r="AVT223" s="1509"/>
      <c r="AVU223" s="1510"/>
      <c r="AVV223" s="1506"/>
      <c r="AVW223" s="1507"/>
      <c r="AVX223" s="1507"/>
      <c r="AVY223" s="1506"/>
      <c r="AVZ223" s="1506"/>
      <c r="AWA223" s="1506"/>
      <c r="AWB223" s="1508"/>
      <c r="AWC223" s="1509"/>
      <c r="AWD223" s="1510"/>
      <c r="AWE223" s="1506"/>
      <c r="AWF223" s="1507"/>
      <c r="AWG223" s="1507"/>
      <c r="AWH223" s="1506"/>
      <c r="AWI223" s="1506"/>
      <c r="AWJ223" s="1506"/>
      <c r="AWK223" s="1508"/>
      <c r="AWL223" s="1509"/>
      <c r="AWM223" s="1510"/>
      <c r="AWN223" s="1506"/>
      <c r="AWO223" s="1507"/>
      <c r="AWP223" s="1507"/>
      <c r="AWQ223" s="1506"/>
      <c r="AWR223" s="1506"/>
      <c r="AWS223" s="1506"/>
      <c r="AWT223" s="1508"/>
      <c r="AWU223" s="1509"/>
      <c r="AWV223" s="1510"/>
      <c r="AWW223" s="1506"/>
      <c r="AWX223" s="1507"/>
      <c r="AWY223" s="1507"/>
      <c r="AWZ223" s="1506"/>
      <c r="AXA223" s="1506"/>
      <c r="AXB223" s="1506"/>
      <c r="AXC223" s="1508"/>
      <c r="AXD223" s="1509"/>
      <c r="AXE223" s="1510"/>
      <c r="AXF223" s="1506"/>
      <c r="AXG223" s="1507"/>
      <c r="AXH223" s="1507"/>
      <c r="AXI223" s="1506"/>
      <c r="AXJ223" s="1506"/>
      <c r="AXK223" s="1506"/>
      <c r="AXL223" s="1508"/>
      <c r="AXM223" s="1509"/>
      <c r="AXN223" s="1510"/>
      <c r="AXO223" s="1506"/>
      <c r="AXP223" s="1507"/>
      <c r="AXQ223" s="1507"/>
      <c r="AXR223" s="1506"/>
      <c r="AXS223" s="1506"/>
      <c r="AXT223" s="1506"/>
      <c r="AXU223" s="1508"/>
      <c r="AXV223" s="1509"/>
      <c r="AXW223" s="1510"/>
      <c r="AXX223" s="1506"/>
      <c r="AXY223" s="1507"/>
      <c r="AXZ223" s="1507"/>
      <c r="AYA223" s="1506"/>
      <c r="AYB223" s="1506"/>
      <c r="AYC223" s="1506"/>
      <c r="AYD223" s="1508"/>
      <c r="AYE223" s="1509"/>
      <c r="AYF223" s="1510"/>
      <c r="AYG223" s="1506"/>
      <c r="AYH223" s="1507"/>
      <c r="AYI223" s="1507"/>
      <c r="AYJ223" s="1506"/>
      <c r="AYK223" s="1506"/>
      <c r="AYL223" s="1506"/>
      <c r="AYM223" s="1508"/>
      <c r="AYN223" s="1509"/>
      <c r="AYO223" s="1510"/>
      <c r="AYP223" s="1506"/>
      <c r="AYQ223" s="1507"/>
      <c r="AYR223" s="1507"/>
      <c r="AYS223" s="1506"/>
      <c r="AYT223" s="1506"/>
      <c r="AYU223" s="1506"/>
      <c r="AYV223" s="1508"/>
      <c r="AYW223" s="1509"/>
      <c r="AYX223" s="1510"/>
      <c r="AYY223" s="1506"/>
      <c r="AYZ223" s="1507"/>
      <c r="AZA223" s="1507"/>
      <c r="AZB223" s="1506"/>
      <c r="AZC223" s="1506"/>
      <c r="AZD223" s="1506"/>
      <c r="AZE223" s="1508"/>
      <c r="AZF223" s="1509"/>
      <c r="AZG223" s="1510"/>
      <c r="AZH223" s="1506"/>
      <c r="AZI223" s="1507"/>
      <c r="AZJ223" s="1507"/>
      <c r="AZK223" s="1506"/>
      <c r="AZL223" s="1506"/>
      <c r="AZM223" s="1506"/>
      <c r="AZN223" s="1508"/>
      <c r="AZO223" s="1509"/>
      <c r="AZP223" s="1510"/>
      <c r="AZQ223" s="1506"/>
      <c r="AZR223" s="1507"/>
      <c r="AZS223" s="1507"/>
      <c r="AZT223" s="1506"/>
      <c r="AZU223" s="1506"/>
      <c r="AZV223" s="1506"/>
      <c r="AZW223" s="1508"/>
      <c r="AZX223" s="1509"/>
      <c r="AZY223" s="1510"/>
      <c r="AZZ223" s="1506"/>
      <c r="BAA223" s="1507"/>
      <c r="BAB223" s="1507"/>
      <c r="BAC223" s="1506"/>
      <c r="BAD223" s="1506"/>
      <c r="BAE223" s="1506"/>
      <c r="BAF223" s="1508"/>
      <c r="BAG223" s="1509"/>
      <c r="BAH223" s="1510"/>
      <c r="BAI223" s="1506"/>
      <c r="BAJ223" s="1507"/>
      <c r="BAK223" s="1507"/>
      <c r="BAL223" s="1506"/>
      <c r="BAM223" s="1506"/>
      <c r="BAN223" s="1506"/>
      <c r="BAO223" s="1508"/>
      <c r="BAP223" s="1509"/>
      <c r="BAQ223" s="1510"/>
      <c r="BAR223" s="1506"/>
      <c r="BAS223" s="1507"/>
      <c r="BAT223" s="1507"/>
      <c r="BAU223" s="1506"/>
      <c r="BAV223" s="1506"/>
      <c r="BAW223" s="1506"/>
      <c r="BAX223" s="1508"/>
      <c r="BAY223" s="1509"/>
      <c r="BAZ223" s="1510"/>
      <c r="BBA223" s="1506"/>
      <c r="BBB223" s="1507"/>
      <c r="BBC223" s="1507"/>
      <c r="BBD223" s="1506"/>
      <c r="BBE223" s="1506"/>
      <c r="BBF223" s="1506"/>
      <c r="BBG223" s="1508"/>
      <c r="BBH223" s="1509"/>
      <c r="BBI223" s="1510"/>
      <c r="BBJ223" s="1506"/>
      <c r="BBK223" s="1507"/>
      <c r="BBL223" s="1507"/>
      <c r="BBM223" s="1506"/>
      <c r="BBN223" s="1506"/>
      <c r="BBO223" s="1506"/>
      <c r="BBP223" s="1508"/>
      <c r="BBQ223" s="1509"/>
      <c r="BBR223" s="1510"/>
      <c r="BBS223" s="1506"/>
      <c r="BBT223" s="1507"/>
      <c r="BBU223" s="1507"/>
      <c r="BBV223" s="1506"/>
      <c r="BBW223" s="1506"/>
      <c r="BBX223" s="1506"/>
      <c r="BBY223" s="1508"/>
      <c r="BBZ223" s="1509"/>
      <c r="BCA223" s="1510"/>
      <c r="BCB223" s="1506"/>
      <c r="BCC223" s="1507"/>
      <c r="BCD223" s="1507"/>
      <c r="BCE223" s="1506"/>
      <c r="BCF223" s="1506"/>
      <c r="BCG223" s="1506"/>
      <c r="BCH223" s="1508"/>
      <c r="BCI223" s="1509"/>
      <c r="BCJ223" s="1510"/>
      <c r="BCK223" s="1506"/>
      <c r="BCL223" s="1507"/>
      <c r="BCM223" s="1507"/>
      <c r="BCN223" s="1506"/>
      <c r="BCO223" s="1506"/>
      <c r="BCP223" s="1506"/>
      <c r="BCQ223" s="1508"/>
      <c r="BCR223" s="1509"/>
      <c r="BCS223" s="1510"/>
      <c r="BCT223" s="1506"/>
      <c r="BCU223" s="1507"/>
      <c r="BCV223" s="1507"/>
      <c r="BCW223" s="1506"/>
      <c r="BCX223" s="1506"/>
      <c r="BCY223" s="1506"/>
      <c r="BCZ223" s="1508"/>
      <c r="BDA223" s="1509"/>
      <c r="BDB223" s="1510"/>
      <c r="BDC223" s="1506"/>
      <c r="BDD223" s="1507"/>
      <c r="BDE223" s="1507"/>
      <c r="BDF223" s="1506"/>
      <c r="BDG223" s="1506"/>
      <c r="BDH223" s="1506"/>
      <c r="BDI223" s="1508"/>
      <c r="BDJ223" s="1509"/>
      <c r="BDK223" s="1510"/>
      <c r="BDL223" s="1506"/>
      <c r="BDM223" s="1507"/>
      <c r="BDN223" s="1507"/>
      <c r="BDO223" s="1506"/>
      <c r="BDP223" s="1506"/>
      <c r="BDQ223" s="1506"/>
      <c r="BDR223" s="1508"/>
      <c r="BDS223" s="1509"/>
      <c r="BDT223" s="1510"/>
      <c r="BDU223" s="1506"/>
      <c r="BDV223" s="1507"/>
      <c r="BDW223" s="1507"/>
      <c r="BDX223" s="1506"/>
      <c r="BDY223" s="1506"/>
      <c r="BDZ223" s="1506"/>
      <c r="BEA223" s="1508"/>
      <c r="BEB223" s="1509"/>
      <c r="BEC223" s="1510"/>
      <c r="BED223" s="1506"/>
      <c r="BEE223" s="1507"/>
      <c r="BEF223" s="1507"/>
      <c r="BEG223" s="1506"/>
      <c r="BEH223" s="1506"/>
      <c r="BEI223" s="1506"/>
      <c r="BEJ223" s="1508"/>
      <c r="BEK223" s="1509"/>
      <c r="BEL223" s="1510"/>
      <c r="BEM223" s="1506"/>
      <c r="BEN223" s="1507"/>
      <c r="BEO223" s="1507"/>
      <c r="BEP223" s="1506"/>
      <c r="BEQ223" s="1506"/>
      <c r="BER223" s="1506"/>
      <c r="BES223" s="1508"/>
      <c r="BET223" s="1509"/>
      <c r="BEU223" s="1510"/>
      <c r="BEV223" s="1506"/>
      <c r="BEW223" s="1507"/>
      <c r="BEX223" s="1507"/>
      <c r="BEY223" s="1506"/>
      <c r="BEZ223" s="1506"/>
      <c r="BFA223" s="1506"/>
      <c r="BFB223" s="1508"/>
      <c r="BFC223" s="1509"/>
      <c r="BFD223" s="1510"/>
      <c r="BFE223" s="1506"/>
      <c r="BFF223" s="1507"/>
      <c r="BFG223" s="1507"/>
      <c r="BFH223" s="1506"/>
      <c r="BFI223" s="1506"/>
      <c r="BFJ223" s="1506"/>
      <c r="BFK223" s="1508"/>
      <c r="BFL223" s="1509"/>
      <c r="BFM223" s="1510"/>
      <c r="BFN223" s="1506"/>
      <c r="BFO223" s="1507"/>
      <c r="BFP223" s="1507"/>
      <c r="BFQ223" s="1506"/>
      <c r="BFR223" s="1506"/>
      <c r="BFS223" s="1506"/>
      <c r="BFT223" s="1508"/>
      <c r="BFU223" s="1509"/>
      <c r="BFV223" s="1510"/>
      <c r="BFW223" s="1506"/>
      <c r="BFX223" s="1507"/>
      <c r="BFY223" s="1507"/>
      <c r="BFZ223" s="1506"/>
      <c r="BGA223" s="1506"/>
      <c r="BGB223" s="1506"/>
      <c r="BGC223" s="1508"/>
      <c r="BGD223" s="1509"/>
      <c r="BGE223" s="1510"/>
      <c r="BGF223" s="1506"/>
      <c r="BGG223" s="1507"/>
      <c r="BGH223" s="1507"/>
      <c r="BGI223" s="1506"/>
      <c r="BGJ223" s="1506"/>
      <c r="BGK223" s="1506"/>
      <c r="BGL223" s="1508"/>
      <c r="BGM223" s="1509"/>
      <c r="BGN223" s="1510"/>
      <c r="BGO223" s="1506"/>
      <c r="BGP223" s="1507"/>
      <c r="BGQ223" s="1507"/>
      <c r="BGR223" s="1506"/>
      <c r="BGS223" s="1506"/>
      <c r="BGT223" s="1506"/>
      <c r="BGU223" s="1508"/>
      <c r="BGV223" s="1509"/>
      <c r="BGW223" s="1510"/>
      <c r="BGX223" s="1506"/>
      <c r="BGY223" s="1507"/>
      <c r="BGZ223" s="1507"/>
      <c r="BHA223" s="1506"/>
      <c r="BHB223" s="1506"/>
      <c r="BHC223" s="1506"/>
      <c r="BHD223" s="1508"/>
      <c r="BHE223" s="1509"/>
      <c r="BHF223" s="1510"/>
      <c r="BHG223" s="1506"/>
      <c r="BHH223" s="1507"/>
      <c r="BHI223" s="1507"/>
      <c r="BHJ223" s="1506"/>
      <c r="BHK223" s="1506"/>
      <c r="BHL223" s="1506"/>
      <c r="BHM223" s="1508"/>
      <c r="BHN223" s="1509"/>
      <c r="BHO223" s="1510"/>
      <c r="BHP223" s="1506"/>
      <c r="BHQ223" s="1507"/>
      <c r="BHR223" s="1507"/>
      <c r="BHS223" s="1506"/>
      <c r="BHT223" s="1506"/>
      <c r="BHU223" s="1506"/>
      <c r="BHV223" s="1508"/>
      <c r="BHW223" s="1509"/>
      <c r="BHX223" s="1510"/>
      <c r="BHY223" s="1506"/>
      <c r="BHZ223" s="1507"/>
      <c r="BIA223" s="1507"/>
      <c r="BIB223" s="1506"/>
      <c r="BIC223" s="1506"/>
      <c r="BID223" s="1506"/>
      <c r="BIE223" s="1508"/>
      <c r="BIF223" s="1509"/>
      <c r="BIG223" s="1510"/>
      <c r="BIH223" s="1506"/>
      <c r="BII223" s="1507"/>
      <c r="BIJ223" s="1507"/>
      <c r="BIK223" s="1506"/>
      <c r="BIL223" s="1506"/>
      <c r="BIM223" s="1506"/>
      <c r="BIN223" s="1508"/>
      <c r="BIO223" s="1509"/>
      <c r="BIP223" s="1510"/>
      <c r="BIQ223" s="1506"/>
      <c r="BIR223" s="1507"/>
      <c r="BIS223" s="1507"/>
      <c r="BIT223" s="1506"/>
      <c r="BIU223" s="1506"/>
      <c r="BIV223" s="1506"/>
      <c r="BIW223" s="1508"/>
      <c r="BIX223" s="1509"/>
      <c r="BIY223" s="1510"/>
      <c r="BIZ223" s="1506"/>
      <c r="BJA223" s="1507"/>
      <c r="BJB223" s="1507"/>
      <c r="BJC223" s="1506"/>
      <c r="BJD223" s="1506"/>
      <c r="BJE223" s="1506"/>
      <c r="BJF223" s="1508"/>
      <c r="BJG223" s="1509"/>
      <c r="BJH223" s="1510"/>
      <c r="BJI223" s="1506"/>
      <c r="BJJ223" s="1507"/>
      <c r="BJK223" s="1507"/>
      <c r="BJL223" s="1506"/>
      <c r="BJM223" s="1506"/>
      <c r="BJN223" s="1506"/>
      <c r="BJO223" s="1508"/>
      <c r="BJP223" s="1509"/>
      <c r="BJQ223" s="1510"/>
      <c r="BJR223" s="1506"/>
      <c r="BJS223" s="1507"/>
      <c r="BJT223" s="1507"/>
      <c r="BJU223" s="1506"/>
      <c r="BJV223" s="1506"/>
      <c r="BJW223" s="1506"/>
      <c r="BJX223" s="1508"/>
      <c r="BJY223" s="1509"/>
      <c r="BJZ223" s="1510"/>
      <c r="BKA223" s="1506"/>
      <c r="BKB223" s="1507"/>
      <c r="BKC223" s="1507"/>
      <c r="BKD223" s="1506"/>
      <c r="BKE223" s="1506"/>
      <c r="BKF223" s="1506"/>
      <c r="BKG223" s="1508"/>
      <c r="BKH223" s="1509"/>
      <c r="BKI223" s="1510"/>
      <c r="BKJ223" s="1506"/>
      <c r="BKK223" s="1507"/>
      <c r="BKL223" s="1507"/>
      <c r="BKM223" s="1506"/>
      <c r="BKN223" s="1506"/>
      <c r="BKO223" s="1506"/>
      <c r="BKP223" s="1508"/>
      <c r="BKQ223" s="1509"/>
      <c r="BKR223" s="1510"/>
      <c r="BKS223" s="1506"/>
      <c r="BKT223" s="1507"/>
      <c r="BKU223" s="1507"/>
      <c r="BKV223" s="1506"/>
      <c r="BKW223" s="1506"/>
      <c r="BKX223" s="1506"/>
      <c r="BKY223" s="1508"/>
      <c r="BKZ223" s="1509"/>
      <c r="BLA223" s="1510"/>
      <c r="BLB223" s="1506"/>
      <c r="BLC223" s="1507"/>
      <c r="BLD223" s="1507"/>
      <c r="BLE223" s="1506"/>
      <c r="BLF223" s="1506"/>
      <c r="BLG223" s="1506"/>
      <c r="BLH223" s="1508"/>
      <c r="BLI223" s="1509"/>
      <c r="BLJ223" s="1510"/>
      <c r="BLK223" s="1506"/>
      <c r="BLL223" s="1507"/>
      <c r="BLM223" s="1507"/>
      <c r="BLN223" s="1506"/>
      <c r="BLO223" s="1506"/>
      <c r="BLP223" s="1506"/>
      <c r="BLQ223" s="1508"/>
      <c r="BLR223" s="1509"/>
      <c r="BLS223" s="1510"/>
      <c r="BLT223" s="1506"/>
      <c r="BLU223" s="1507"/>
      <c r="BLV223" s="1507"/>
      <c r="BLW223" s="1506"/>
      <c r="BLX223" s="1506"/>
      <c r="BLY223" s="1506"/>
      <c r="BLZ223" s="1508"/>
      <c r="BMA223" s="1509"/>
      <c r="BMB223" s="1510"/>
      <c r="BMC223" s="1506"/>
      <c r="BMD223" s="1507"/>
      <c r="BME223" s="1507"/>
      <c r="BMF223" s="1506"/>
      <c r="BMG223" s="1506"/>
      <c r="BMH223" s="1506"/>
      <c r="BMI223" s="1508"/>
      <c r="BMJ223" s="1509"/>
      <c r="BMK223" s="1510"/>
      <c r="BML223" s="1506"/>
      <c r="BMM223" s="1507"/>
      <c r="BMN223" s="1507"/>
      <c r="BMO223" s="1506"/>
      <c r="BMP223" s="1506"/>
      <c r="BMQ223" s="1506"/>
      <c r="BMR223" s="1508"/>
      <c r="BMS223" s="1509"/>
      <c r="BMT223" s="1510"/>
      <c r="BMU223" s="1506"/>
      <c r="BMV223" s="1507"/>
      <c r="BMW223" s="1507"/>
      <c r="BMX223" s="1506"/>
      <c r="BMY223" s="1506"/>
      <c r="BMZ223" s="1506"/>
      <c r="BNA223" s="1508"/>
      <c r="BNB223" s="1509"/>
      <c r="BNC223" s="1510"/>
      <c r="BND223" s="1506"/>
      <c r="BNE223" s="1507"/>
      <c r="BNF223" s="1507"/>
      <c r="BNG223" s="1506"/>
      <c r="BNH223" s="1506"/>
      <c r="BNI223" s="1506"/>
      <c r="BNJ223" s="1508"/>
      <c r="BNK223" s="1509"/>
      <c r="BNL223" s="1510"/>
      <c r="BNM223" s="1506"/>
      <c r="BNN223" s="1507"/>
      <c r="BNO223" s="1507"/>
      <c r="BNP223" s="1506"/>
      <c r="BNQ223" s="1506"/>
      <c r="BNR223" s="1506"/>
      <c r="BNS223" s="1508"/>
      <c r="BNT223" s="1509"/>
      <c r="BNU223" s="1510"/>
      <c r="BNV223" s="1506"/>
      <c r="BNW223" s="1507"/>
      <c r="BNX223" s="1507"/>
      <c r="BNY223" s="1506"/>
      <c r="BNZ223" s="1506"/>
      <c r="BOA223" s="1506"/>
      <c r="BOB223" s="1508"/>
      <c r="BOC223" s="1509"/>
      <c r="BOD223" s="1510"/>
      <c r="BOE223" s="1506"/>
      <c r="BOF223" s="1507"/>
      <c r="BOG223" s="1507"/>
      <c r="BOH223" s="1506"/>
      <c r="BOI223" s="1506"/>
      <c r="BOJ223" s="1506"/>
      <c r="BOK223" s="1508"/>
      <c r="BOL223" s="1509"/>
      <c r="BOM223" s="1510"/>
      <c r="BON223" s="1506"/>
      <c r="BOO223" s="1507"/>
      <c r="BOP223" s="1507"/>
      <c r="BOQ223" s="1506"/>
      <c r="BOR223" s="1506"/>
      <c r="BOS223" s="1506"/>
      <c r="BOT223" s="1508"/>
      <c r="BOU223" s="1509"/>
      <c r="BOV223" s="1510"/>
      <c r="BOW223" s="1506"/>
      <c r="BOX223" s="1507"/>
      <c r="BOY223" s="1507"/>
      <c r="BOZ223" s="1506"/>
      <c r="BPA223" s="1506"/>
      <c r="BPB223" s="1506"/>
      <c r="BPC223" s="1508"/>
      <c r="BPD223" s="1509"/>
      <c r="BPE223" s="1510"/>
      <c r="BPF223" s="1506"/>
      <c r="BPG223" s="1507"/>
      <c r="BPH223" s="1507"/>
      <c r="BPI223" s="1506"/>
      <c r="BPJ223" s="1506"/>
      <c r="BPK223" s="1506"/>
      <c r="BPL223" s="1508"/>
      <c r="BPM223" s="1509"/>
      <c r="BPN223" s="1510"/>
      <c r="BPO223" s="1506"/>
      <c r="BPP223" s="1507"/>
      <c r="BPQ223" s="1507"/>
      <c r="BPR223" s="1506"/>
      <c r="BPS223" s="1506"/>
      <c r="BPT223" s="1506"/>
      <c r="BPU223" s="1508"/>
      <c r="BPV223" s="1509"/>
      <c r="BPW223" s="1510"/>
      <c r="BPX223" s="1506"/>
      <c r="BPY223" s="1507"/>
      <c r="BPZ223" s="1507"/>
      <c r="BQA223" s="1506"/>
      <c r="BQB223" s="1506"/>
      <c r="BQC223" s="1506"/>
      <c r="BQD223" s="1508"/>
      <c r="BQE223" s="1509"/>
      <c r="BQF223" s="1510"/>
      <c r="BQG223" s="1506"/>
      <c r="BQH223" s="1507"/>
      <c r="BQI223" s="1507"/>
      <c r="BQJ223" s="1506"/>
      <c r="BQK223" s="1506"/>
      <c r="BQL223" s="1506"/>
      <c r="BQM223" s="1508"/>
      <c r="BQN223" s="1509"/>
      <c r="BQO223" s="1510"/>
      <c r="BQP223" s="1506"/>
      <c r="BQQ223" s="1507"/>
      <c r="BQR223" s="1507"/>
      <c r="BQS223" s="1506"/>
      <c r="BQT223" s="1506"/>
      <c r="BQU223" s="1506"/>
      <c r="BQV223" s="1508"/>
      <c r="BQW223" s="1509"/>
      <c r="BQX223" s="1510"/>
      <c r="BQY223" s="1506"/>
      <c r="BQZ223" s="1507"/>
      <c r="BRA223" s="1507"/>
      <c r="BRB223" s="1506"/>
      <c r="BRC223" s="1506"/>
      <c r="BRD223" s="1506"/>
      <c r="BRE223" s="1508"/>
      <c r="BRF223" s="1509"/>
      <c r="BRG223" s="1510"/>
      <c r="BRH223" s="1506"/>
      <c r="BRI223" s="1507"/>
      <c r="BRJ223" s="1507"/>
      <c r="BRK223" s="1506"/>
      <c r="BRL223" s="1506"/>
      <c r="BRM223" s="1506"/>
      <c r="BRN223" s="1508"/>
      <c r="BRO223" s="1509"/>
      <c r="BRP223" s="1510"/>
      <c r="BRQ223" s="1506"/>
      <c r="BRR223" s="1507"/>
      <c r="BRS223" s="1507"/>
      <c r="BRT223" s="1506"/>
      <c r="BRU223" s="1506"/>
      <c r="BRV223" s="1506"/>
      <c r="BRW223" s="1508"/>
      <c r="BRX223" s="1509"/>
      <c r="BRY223" s="1510"/>
      <c r="BRZ223" s="1506"/>
      <c r="BSA223" s="1507"/>
      <c r="BSB223" s="1507"/>
      <c r="BSC223" s="1506"/>
      <c r="BSD223" s="1506"/>
      <c r="BSE223" s="1506"/>
      <c r="BSF223" s="1508"/>
      <c r="BSG223" s="1509"/>
      <c r="BSH223" s="1510"/>
      <c r="BSI223" s="1506"/>
      <c r="BSJ223" s="1507"/>
      <c r="BSK223" s="1507"/>
      <c r="BSL223" s="1506"/>
      <c r="BSM223" s="1506"/>
      <c r="BSN223" s="1506"/>
      <c r="BSO223" s="1508"/>
      <c r="BSP223" s="1509"/>
      <c r="BSQ223" s="1510"/>
      <c r="BSR223" s="1506"/>
      <c r="BSS223" s="1507"/>
      <c r="BST223" s="1507"/>
      <c r="BSU223" s="1506"/>
      <c r="BSV223" s="1506"/>
      <c r="BSW223" s="1506"/>
      <c r="BSX223" s="1508"/>
      <c r="BSY223" s="1509"/>
      <c r="BSZ223" s="1510"/>
      <c r="BTA223" s="1506"/>
      <c r="BTB223" s="1507"/>
      <c r="BTC223" s="1507"/>
      <c r="BTD223" s="1506"/>
      <c r="BTE223" s="1506"/>
      <c r="BTF223" s="1506"/>
      <c r="BTG223" s="1508"/>
      <c r="BTH223" s="1509"/>
      <c r="BTI223" s="1510"/>
      <c r="BTJ223" s="1506"/>
      <c r="BTK223" s="1507"/>
      <c r="BTL223" s="1507"/>
      <c r="BTM223" s="1506"/>
      <c r="BTN223" s="1506"/>
      <c r="BTO223" s="1506"/>
      <c r="BTP223" s="1508"/>
      <c r="BTQ223" s="1509"/>
      <c r="BTR223" s="1510"/>
      <c r="BTS223" s="1506"/>
      <c r="BTT223" s="1507"/>
      <c r="BTU223" s="1507"/>
      <c r="BTV223" s="1506"/>
      <c r="BTW223" s="1506"/>
      <c r="BTX223" s="1506"/>
      <c r="BTY223" s="1508"/>
      <c r="BTZ223" s="1509"/>
      <c r="BUA223" s="1510"/>
      <c r="BUB223" s="1506"/>
      <c r="BUC223" s="1507"/>
      <c r="BUD223" s="1507"/>
      <c r="BUE223" s="1506"/>
      <c r="BUF223" s="1506"/>
      <c r="BUG223" s="1506"/>
      <c r="BUH223" s="1508"/>
      <c r="BUI223" s="1509"/>
      <c r="BUJ223" s="1510"/>
      <c r="BUK223" s="1506"/>
      <c r="BUL223" s="1507"/>
      <c r="BUM223" s="1507"/>
      <c r="BUN223" s="1506"/>
      <c r="BUO223" s="1506"/>
      <c r="BUP223" s="1506"/>
      <c r="BUQ223" s="1508"/>
      <c r="BUR223" s="1509"/>
      <c r="BUS223" s="1510"/>
      <c r="BUT223" s="1506"/>
      <c r="BUU223" s="1507"/>
      <c r="BUV223" s="1507"/>
      <c r="BUW223" s="1506"/>
      <c r="BUX223" s="1506"/>
      <c r="BUY223" s="1506"/>
      <c r="BUZ223" s="1508"/>
      <c r="BVA223" s="1509"/>
      <c r="BVB223" s="1510"/>
      <c r="BVC223" s="1506"/>
      <c r="BVD223" s="1507"/>
      <c r="BVE223" s="1507"/>
      <c r="BVF223" s="1506"/>
      <c r="BVG223" s="1506"/>
      <c r="BVH223" s="1506"/>
      <c r="BVI223" s="1508"/>
      <c r="BVJ223" s="1509"/>
      <c r="BVK223" s="1510"/>
      <c r="BVL223" s="1506"/>
      <c r="BVM223" s="1507"/>
      <c r="BVN223" s="1507"/>
      <c r="BVO223" s="1506"/>
      <c r="BVP223" s="1506"/>
      <c r="BVQ223" s="1506"/>
      <c r="BVR223" s="1508"/>
      <c r="BVS223" s="1509"/>
      <c r="BVT223" s="1510"/>
      <c r="BVU223" s="1506"/>
      <c r="BVV223" s="1507"/>
      <c r="BVW223" s="1507"/>
      <c r="BVX223" s="1506"/>
      <c r="BVY223" s="1506"/>
      <c r="BVZ223" s="1506"/>
      <c r="BWA223" s="1508"/>
      <c r="BWB223" s="1509"/>
      <c r="BWC223" s="1510"/>
      <c r="BWD223" s="1506"/>
      <c r="BWE223" s="1507"/>
      <c r="BWF223" s="1507"/>
      <c r="BWG223" s="1506"/>
      <c r="BWH223" s="1506"/>
      <c r="BWI223" s="1506"/>
      <c r="BWJ223" s="1508"/>
      <c r="BWK223" s="1509"/>
      <c r="BWL223" s="1510"/>
      <c r="BWM223" s="1506"/>
      <c r="BWN223" s="1507"/>
      <c r="BWO223" s="1507"/>
      <c r="BWP223" s="1506"/>
      <c r="BWQ223" s="1506"/>
      <c r="BWR223" s="1506"/>
      <c r="BWS223" s="1508"/>
      <c r="BWT223" s="1509"/>
      <c r="BWU223" s="1510"/>
      <c r="BWV223" s="1506"/>
      <c r="BWW223" s="1507"/>
      <c r="BWX223" s="1507"/>
      <c r="BWY223" s="1506"/>
      <c r="BWZ223" s="1506"/>
      <c r="BXA223" s="1506"/>
      <c r="BXB223" s="1508"/>
      <c r="BXC223" s="1509"/>
      <c r="BXD223" s="1510"/>
      <c r="BXE223" s="1506"/>
      <c r="BXF223" s="1507"/>
      <c r="BXG223" s="1507"/>
      <c r="BXH223" s="1506"/>
      <c r="BXI223" s="1506"/>
      <c r="BXJ223" s="1506"/>
      <c r="BXK223" s="1508"/>
      <c r="BXL223" s="1509"/>
      <c r="BXM223" s="1510"/>
      <c r="BXN223" s="1506"/>
      <c r="BXO223" s="1507"/>
      <c r="BXP223" s="1507"/>
      <c r="BXQ223" s="1506"/>
      <c r="BXR223" s="1506"/>
      <c r="BXS223" s="1506"/>
      <c r="BXT223" s="1508"/>
      <c r="BXU223" s="1509"/>
      <c r="BXV223" s="1510"/>
      <c r="BXW223" s="1506"/>
      <c r="BXX223" s="1507"/>
      <c r="BXY223" s="1507"/>
      <c r="BXZ223" s="1506"/>
      <c r="BYA223" s="1506"/>
      <c r="BYB223" s="1506"/>
      <c r="BYC223" s="1508"/>
      <c r="BYD223" s="1509"/>
      <c r="BYE223" s="1510"/>
      <c r="BYF223" s="1506"/>
      <c r="BYG223" s="1507"/>
      <c r="BYH223" s="1507"/>
      <c r="BYI223" s="1506"/>
      <c r="BYJ223" s="1506"/>
      <c r="BYK223" s="1506"/>
      <c r="BYL223" s="1508"/>
      <c r="BYM223" s="1509"/>
      <c r="BYN223" s="1510"/>
      <c r="BYO223" s="1506"/>
      <c r="BYP223" s="1507"/>
      <c r="BYQ223" s="1507"/>
      <c r="BYR223" s="1506"/>
      <c r="BYS223" s="1506"/>
      <c r="BYT223" s="1506"/>
      <c r="BYU223" s="1508"/>
      <c r="BYV223" s="1509"/>
      <c r="BYW223" s="1510"/>
      <c r="BYX223" s="1506"/>
      <c r="BYY223" s="1507"/>
      <c r="BYZ223" s="1507"/>
      <c r="BZA223" s="1506"/>
      <c r="BZB223" s="1506"/>
      <c r="BZC223" s="1506"/>
      <c r="BZD223" s="1508"/>
      <c r="BZE223" s="1509"/>
      <c r="BZF223" s="1510"/>
      <c r="BZG223" s="1506"/>
      <c r="BZH223" s="1507"/>
      <c r="BZI223" s="1507"/>
      <c r="BZJ223" s="1506"/>
      <c r="BZK223" s="1506"/>
      <c r="BZL223" s="1506"/>
      <c r="BZM223" s="1508"/>
      <c r="BZN223" s="1509"/>
      <c r="BZO223" s="1510"/>
      <c r="BZP223" s="1506"/>
      <c r="BZQ223" s="1507"/>
      <c r="BZR223" s="1507"/>
      <c r="BZS223" s="1506"/>
      <c r="BZT223" s="1506"/>
      <c r="BZU223" s="1506"/>
      <c r="BZV223" s="1508"/>
      <c r="BZW223" s="1509"/>
      <c r="BZX223" s="1510"/>
      <c r="BZY223" s="1506"/>
      <c r="BZZ223" s="1507"/>
      <c r="CAA223" s="1507"/>
      <c r="CAB223" s="1506"/>
      <c r="CAC223" s="1506"/>
      <c r="CAD223" s="1506"/>
      <c r="CAE223" s="1508"/>
      <c r="CAF223" s="1509"/>
      <c r="CAG223" s="1510"/>
      <c r="CAH223" s="1506"/>
      <c r="CAI223" s="1507"/>
      <c r="CAJ223" s="1507"/>
      <c r="CAK223" s="1506"/>
      <c r="CAL223" s="1506"/>
      <c r="CAM223" s="1506"/>
      <c r="CAN223" s="1508"/>
      <c r="CAO223" s="1509"/>
      <c r="CAP223" s="1510"/>
      <c r="CAQ223" s="1506"/>
      <c r="CAR223" s="1507"/>
      <c r="CAS223" s="1507"/>
      <c r="CAT223" s="1506"/>
      <c r="CAU223" s="1506"/>
      <c r="CAV223" s="1506"/>
      <c r="CAW223" s="1508"/>
      <c r="CAX223" s="1509"/>
      <c r="CAY223" s="1510"/>
      <c r="CAZ223" s="1506"/>
      <c r="CBA223" s="1507"/>
      <c r="CBB223" s="1507"/>
      <c r="CBC223" s="1506"/>
      <c r="CBD223" s="1506"/>
      <c r="CBE223" s="1506"/>
      <c r="CBF223" s="1508"/>
      <c r="CBG223" s="1509"/>
      <c r="CBH223" s="1510"/>
      <c r="CBI223" s="1506"/>
      <c r="CBJ223" s="1507"/>
      <c r="CBK223" s="1507"/>
      <c r="CBL223" s="1506"/>
      <c r="CBM223" s="1506"/>
      <c r="CBN223" s="1506"/>
      <c r="CBO223" s="1508"/>
      <c r="CBP223" s="1509"/>
      <c r="CBQ223" s="1510"/>
      <c r="CBR223" s="1506"/>
      <c r="CBS223" s="1507"/>
      <c r="CBT223" s="1507"/>
      <c r="CBU223" s="1506"/>
      <c r="CBV223" s="1506"/>
      <c r="CBW223" s="1506"/>
      <c r="CBX223" s="1508"/>
      <c r="CBY223" s="1509"/>
      <c r="CBZ223" s="1510"/>
      <c r="CCA223" s="1506"/>
      <c r="CCB223" s="1507"/>
      <c r="CCC223" s="1507"/>
      <c r="CCD223" s="1506"/>
      <c r="CCE223" s="1506"/>
      <c r="CCF223" s="1506"/>
      <c r="CCG223" s="1508"/>
      <c r="CCH223" s="1509"/>
      <c r="CCI223" s="1510"/>
      <c r="CCJ223" s="1506"/>
      <c r="CCK223" s="1507"/>
      <c r="CCL223" s="1507"/>
      <c r="CCM223" s="1506"/>
      <c r="CCN223" s="1506"/>
      <c r="CCO223" s="1506"/>
      <c r="CCP223" s="1508"/>
      <c r="CCQ223" s="1509"/>
      <c r="CCR223" s="1510"/>
      <c r="CCS223" s="1506"/>
      <c r="CCT223" s="1507"/>
      <c r="CCU223" s="1507"/>
      <c r="CCV223" s="1506"/>
      <c r="CCW223" s="1506"/>
      <c r="CCX223" s="1506"/>
      <c r="CCY223" s="1508"/>
      <c r="CCZ223" s="1509"/>
      <c r="CDA223" s="1510"/>
      <c r="CDB223" s="1506"/>
      <c r="CDC223" s="1507"/>
      <c r="CDD223" s="1507"/>
      <c r="CDE223" s="1506"/>
      <c r="CDF223" s="1506"/>
      <c r="CDG223" s="1506"/>
      <c r="CDH223" s="1508"/>
      <c r="CDI223" s="1509"/>
      <c r="CDJ223" s="1510"/>
      <c r="CDK223" s="1506"/>
      <c r="CDL223" s="1507"/>
      <c r="CDM223" s="1507"/>
      <c r="CDN223" s="1506"/>
      <c r="CDO223" s="1506"/>
      <c r="CDP223" s="1506"/>
      <c r="CDQ223" s="1508"/>
      <c r="CDR223" s="1509"/>
      <c r="CDS223" s="1510"/>
      <c r="CDT223" s="1506"/>
      <c r="CDU223" s="1507"/>
      <c r="CDV223" s="1507"/>
      <c r="CDW223" s="1506"/>
      <c r="CDX223" s="1506"/>
      <c r="CDY223" s="1506"/>
      <c r="CDZ223" s="1508"/>
      <c r="CEA223" s="1509"/>
      <c r="CEB223" s="1510"/>
      <c r="CEC223" s="1506"/>
      <c r="CED223" s="1507"/>
      <c r="CEE223" s="1507"/>
      <c r="CEF223" s="1506"/>
      <c r="CEG223" s="1506"/>
      <c r="CEH223" s="1506"/>
      <c r="CEI223" s="1508"/>
      <c r="CEJ223" s="1509"/>
      <c r="CEK223" s="1510"/>
      <c r="CEL223" s="1506"/>
      <c r="CEM223" s="1507"/>
      <c r="CEN223" s="1507"/>
      <c r="CEO223" s="1506"/>
      <c r="CEP223" s="1506"/>
      <c r="CEQ223" s="1506"/>
      <c r="CER223" s="1508"/>
      <c r="CES223" s="1509"/>
      <c r="CET223" s="1510"/>
      <c r="CEU223" s="1506"/>
      <c r="CEV223" s="1507"/>
      <c r="CEW223" s="1507"/>
      <c r="CEX223" s="1506"/>
      <c r="CEY223" s="1506"/>
      <c r="CEZ223" s="1506"/>
      <c r="CFA223" s="1508"/>
      <c r="CFB223" s="1509"/>
      <c r="CFC223" s="1510"/>
      <c r="CFD223" s="1506"/>
      <c r="CFE223" s="1507"/>
      <c r="CFF223" s="1507"/>
      <c r="CFG223" s="1506"/>
      <c r="CFH223" s="1506"/>
      <c r="CFI223" s="1506"/>
      <c r="CFJ223" s="1508"/>
      <c r="CFK223" s="1509"/>
      <c r="CFL223" s="1510"/>
      <c r="CFM223" s="1506"/>
      <c r="CFN223" s="1507"/>
      <c r="CFO223" s="1507"/>
      <c r="CFP223" s="1506"/>
      <c r="CFQ223" s="1506"/>
      <c r="CFR223" s="1506"/>
      <c r="CFS223" s="1508"/>
      <c r="CFT223" s="1509"/>
      <c r="CFU223" s="1510"/>
      <c r="CFV223" s="1506"/>
      <c r="CFW223" s="1507"/>
      <c r="CFX223" s="1507"/>
      <c r="CFY223" s="1506"/>
      <c r="CFZ223" s="1506"/>
      <c r="CGA223" s="1506"/>
      <c r="CGB223" s="1508"/>
      <c r="CGC223" s="1509"/>
      <c r="CGD223" s="1510"/>
      <c r="CGE223" s="1506"/>
      <c r="CGF223" s="1507"/>
      <c r="CGG223" s="1507"/>
      <c r="CGH223" s="1506"/>
      <c r="CGI223" s="1506"/>
      <c r="CGJ223" s="1506"/>
      <c r="CGK223" s="1508"/>
      <c r="CGL223" s="1509"/>
      <c r="CGM223" s="1510"/>
      <c r="CGN223" s="1506"/>
      <c r="CGO223" s="1507"/>
      <c r="CGP223" s="1507"/>
      <c r="CGQ223" s="1506"/>
      <c r="CGR223" s="1506"/>
      <c r="CGS223" s="1506"/>
      <c r="CGT223" s="1508"/>
      <c r="CGU223" s="1509"/>
      <c r="CGV223" s="1510"/>
      <c r="CGW223" s="1506"/>
      <c r="CGX223" s="1507"/>
      <c r="CGY223" s="1507"/>
      <c r="CGZ223" s="1506"/>
      <c r="CHA223" s="1506"/>
      <c r="CHB223" s="1506"/>
      <c r="CHC223" s="1508"/>
      <c r="CHD223" s="1509"/>
      <c r="CHE223" s="1510"/>
      <c r="CHF223" s="1506"/>
      <c r="CHG223" s="1507"/>
      <c r="CHH223" s="1507"/>
      <c r="CHI223" s="1506"/>
      <c r="CHJ223" s="1506"/>
      <c r="CHK223" s="1506"/>
      <c r="CHL223" s="1508"/>
      <c r="CHM223" s="1509"/>
      <c r="CHN223" s="1510"/>
      <c r="CHO223" s="1506"/>
      <c r="CHP223" s="1507"/>
      <c r="CHQ223" s="1507"/>
      <c r="CHR223" s="1506"/>
      <c r="CHS223" s="1506"/>
      <c r="CHT223" s="1506"/>
      <c r="CHU223" s="1508"/>
      <c r="CHV223" s="1509"/>
      <c r="CHW223" s="1510"/>
      <c r="CHX223" s="1506"/>
      <c r="CHY223" s="1507"/>
      <c r="CHZ223" s="1507"/>
      <c r="CIA223" s="1506"/>
      <c r="CIB223" s="1506"/>
      <c r="CIC223" s="1506"/>
      <c r="CID223" s="1508"/>
      <c r="CIE223" s="1509"/>
      <c r="CIF223" s="1510"/>
      <c r="CIG223" s="1506"/>
      <c r="CIH223" s="1507"/>
      <c r="CII223" s="1507"/>
      <c r="CIJ223" s="1506"/>
      <c r="CIK223" s="1506"/>
      <c r="CIL223" s="1506"/>
      <c r="CIM223" s="1508"/>
      <c r="CIN223" s="1509"/>
      <c r="CIO223" s="1510"/>
      <c r="CIP223" s="1506"/>
      <c r="CIQ223" s="1507"/>
      <c r="CIR223" s="1507"/>
      <c r="CIS223" s="1506"/>
      <c r="CIT223" s="1506"/>
      <c r="CIU223" s="1506"/>
      <c r="CIV223" s="1508"/>
      <c r="CIW223" s="1509"/>
      <c r="CIX223" s="1510"/>
      <c r="CIY223" s="1506"/>
      <c r="CIZ223" s="1507"/>
      <c r="CJA223" s="1507"/>
      <c r="CJB223" s="1506"/>
      <c r="CJC223" s="1506"/>
      <c r="CJD223" s="1506"/>
      <c r="CJE223" s="1508"/>
      <c r="CJF223" s="1509"/>
      <c r="CJG223" s="1510"/>
      <c r="CJH223" s="1506"/>
      <c r="CJI223" s="1507"/>
      <c r="CJJ223" s="1507"/>
      <c r="CJK223" s="1506"/>
      <c r="CJL223" s="1506"/>
      <c r="CJM223" s="1506"/>
      <c r="CJN223" s="1508"/>
      <c r="CJO223" s="1509"/>
      <c r="CJP223" s="1510"/>
      <c r="CJQ223" s="1506"/>
      <c r="CJR223" s="1507"/>
      <c r="CJS223" s="1507"/>
      <c r="CJT223" s="1506"/>
      <c r="CJU223" s="1506"/>
      <c r="CJV223" s="1506"/>
      <c r="CJW223" s="1508"/>
      <c r="CJX223" s="1509"/>
      <c r="CJY223" s="1510"/>
      <c r="CJZ223" s="1506"/>
      <c r="CKA223" s="1507"/>
      <c r="CKB223" s="1507"/>
      <c r="CKC223" s="1506"/>
      <c r="CKD223" s="1506"/>
      <c r="CKE223" s="1506"/>
      <c r="CKF223" s="1508"/>
      <c r="CKG223" s="1509"/>
      <c r="CKH223" s="1510"/>
      <c r="CKI223" s="1506"/>
      <c r="CKJ223" s="1507"/>
      <c r="CKK223" s="1507"/>
      <c r="CKL223" s="1506"/>
      <c r="CKM223" s="1506"/>
      <c r="CKN223" s="1506"/>
      <c r="CKO223" s="1508"/>
      <c r="CKP223" s="1509"/>
      <c r="CKQ223" s="1510"/>
      <c r="CKR223" s="1506"/>
      <c r="CKS223" s="1507"/>
      <c r="CKT223" s="1507"/>
      <c r="CKU223" s="1506"/>
      <c r="CKV223" s="1506"/>
      <c r="CKW223" s="1506"/>
      <c r="CKX223" s="1508"/>
      <c r="CKY223" s="1509"/>
      <c r="CKZ223" s="1510"/>
      <c r="CLA223" s="1506"/>
      <c r="CLB223" s="1507"/>
      <c r="CLC223" s="1507"/>
      <c r="CLD223" s="1506"/>
      <c r="CLE223" s="1506"/>
      <c r="CLF223" s="1506"/>
      <c r="CLG223" s="1508"/>
      <c r="CLH223" s="1509"/>
      <c r="CLI223" s="1510"/>
      <c r="CLJ223" s="1506"/>
      <c r="CLK223" s="1507"/>
      <c r="CLL223" s="1507"/>
      <c r="CLM223" s="1506"/>
      <c r="CLN223" s="1506"/>
      <c r="CLO223" s="1506"/>
      <c r="CLP223" s="1508"/>
      <c r="CLQ223" s="1509"/>
      <c r="CLR223" s="1510"/>
      <c r="CLS223" s="1506"/>
      <c r="CLT223" s="1507"/>
      <c r="CLU223" s="1507"/>
      <c r="CLV223" s="1506"/>
      <c r="CLW223" s="1506"/>
      <c r="CLX223" s="1506"/>
      <c r="CLY223" s="1508"/>
      <c r="CLZ223" s="1509"/>
      <c r="CMA223" s="1510"/>
      <c r="CMB223" s="1506"/>
      <c r="CMC223" s="1507"/>
      <c r="CMD223" s="1507"/>
      <c r="CME223" s="1506"/>
      <c r="CMF223" s="1506"/>
      <c r="CMG223" s="1506"/>
      <c r="CMH223" s="1508"/>
      <c r="CMI223" s="1509"/>
      <c r="CMJ223" s="1510"/>
      <c r="CMK223" s="1506"/>
      <c r="CML223" s="1507"/>
      <c r="CMM223" s="1507"/>
      <c r="CMN223" s="1506"/>
      <c r="CMO223" s="1506"/>
      <c r="CMP223" s="1506"/>
      <c r="CMQ223" s="1508"/>
      <c r="CMR223" s="1509"/>
      <c r="CMS223" s="1510"/>
      <c r="CMT223" s="1506"/>
      <c r="CMU223" s="1507"/>
      <c r="CMV223" s="1507"/>
      <c r="CMW223" s="1506"/>
      <c r="CMX223" s="1506"/>
      <c r="CMY223" s="1506"/>
      <c r="CMZ223" s="1508"/>
      <c r="CNA223" s="1509"/>
      <c r="CNB223" s="1510"/>
      <c r="CNC223" s="1506"/>
      <c r="CND223" s="1507"/>
      <c r="CNE223" s="1507"/>
      <c r="CNF223" s="1506"/>
      <c r="CNG223" s="1506"/>
      <c r="CNH223" s="1506"/>
      <c r="CNI223" s="1508"/>
      <c r="CNJ223" s="1509"/>
      <c r="CNK223" s="1510"/>
      <c r="CNL223" s="1506"/>
      <c r="CNM223" s="1507"/>
      <c r="CNN223" s="1507"/>
      <c r="CNO223" s="1506"/>
      <c r="CNP223" s="1506"/>
      <c r="CNQ223" s="1506"/>
      <c r="CNR223" s="1508"/>
      <c r="CNS223" s="1509"/>
      <c r="CNT223" s="1510"/>
      <c r="CNU223" s="1506"/>
      <c r="CNV223" s="1507"/>
      <c r="CNW223" s="1507"/>
      <c r="CNX223" s="1506"/>
      <c r="CNY223" s="1506"/>
      <c r="CNZ223" s="1506"/>
      <c r="COA223" s="1508"/>
      <c r="COB223" s="1509"/>
      <c r="COC223" s="1510"/>
      <c r="COD223" s="1506"/>
      <c r="COE223" s="1507"/>
      <c r="COF223" s="1507"/>
      <c r="COG223" s="1506"/>
      <c r="COH223" s="1506"/>
      <c r="COI223" s="1506"/>
      <c r="COJ223" s="1508"/>
      <c r="COK223" s="1509"/>
      <c r="COL223" s="1510"/>
      <c r="COM223" s="1506"/>
      <c r="CON223" s="1507"/>
      <c r="COO223" s="1507"/>
      <c r="COP223" s="1506"/>
      <c r="COQ223" s="1506"/>
      <c r="COR223" s="1506"/>
      <c r="COS223" s="1508"/>
      <c r="COT223" s="1509"/>
      <c r="COU223" s="1510"/>
      <c r="COV223" s="1506"/>
      <c r="COW223" s="1507"/>
      <c r="COX223" s="1507"/>
      <c r="COY223" s="1506"/>
      <c r="COZ223" s="1506"/>
      <c r="CPA223" s="1506"/>
      <c r="CPB223" s="1508"/>
      <c r="CPC223" s="1509"/>
      <c r="CPD223" s="1510"/>
      <c r="CPE223" s="1506"/>
      <c r="CPF223" s="1507"/>
      <c r="CPG223" s="1507"/>
      <c r="CPH223" s="1506"/>
      <c r="CPI223" s="1506"/>
      <c r="CPJ223" s="1506"/>
      <c r="CPK223" s="1508"/>
      <c r="CPL223" s="1509"/>
      <c r="CPM223" s="1510"/>
      <c r="CPN223" s="1506"/>
      <c r="CPO223" s="1507"/>
      <c r="CPP223" s="1507"/>
      <c r="CPQ223" s="1506"/>
      <c r="CPR223" s="1506"/>
      <c r="CPS223" s="1506"/>
      <c r="CPT223" s="1508"/>
      <c r="CPU223" s="1509"/>
      <c r="CPV223" s="1510"/>
      <c r="CPW223" s="1506"/>
      <c r="CPX223" s="1507"/>
      <c r="CPY223" s="1507"/>
      <c r="CPZ223" s="1506"/>
      <c r="CQA223" s="1506"/>
      <c r="CQB223" s="1506"/>
      <c r="CQC223" s="1508"/>
      <c r="CQD223" s="1509"/>
      <c r="CQE223" s="1510"/>
      <c r="CQF223" s="1506"/>
      <c r="CQG223" s="1507"/>
      <c r="CQH223" s="1507"/>
      <c r="CQI223" s="1506"/>
      <c r="CQJ223" s="1506"/>
      <c r="CQK223" s="1506"/>
      <c r="CQL223" s="1508"/>
      <c r="CQM223" s="1509"/>
      <c r="CQN223" s="1510"/>
      <c r="CQO223" s="1506"/>
      <c r="CQP223" s="1507"/>
      <c r="CQQ223" s="1507"/>
      <c r="CQR223" s="1506"/>
      <c r="CQS223" s="1506"/>
      <c r="CQT223" s="1506"/>
      <c r="CQU223" s="1508"/>
      <c r="CQV223" s="1509"/>
      <c r="CQW223" s="1510"/>
      <c r="CQX223" s="1506"/>
      <c r="CQY223" s="1507"/>
      <c r="CQZ223" s="1507"/>
      <c r="CRA223" s="1506"/>
      <c r="CRB223" s="1506"/>
      <c r="CRC223" s="1506"/>
      <c r="CRD223" s="1508"/>
      <c r="CRE223" s="1509"/>
      <c r="CRF223" s="1510"/>
      <c r="CRG223" s="1506"/>
      <c r="CRH223" s="1507"/>
      <c r="CRI223" s="1507"/>
      <c r="CRJ223" s="1506"/>
      <c r="CRK223" s="1506"/>
      <c r="CRL223" s="1506"/>
      <c r="CRM223" s="1508"/>
      <c r="CRN223" s="1509"/>
      <c r="CRO223" s="1510"/>
      <c r="CRP223" s="1506"/>
      <c r="CRQ223" s="1507"/>
      <c r="CRR223" s="1507"/>
      <c r="CRS223" s="1506"/>
      <c r="CRT223" s="1506"/>
      <c r="CRU223" s="1506"/>
      <c r="CRV223" s="1508"/>
      <c r="CRW223" s="1509"/>
      <c r="CRX223" s="1510"/>
      <c r="CRY223" s="1506"/>
      <c r="CRZ223" s="1507"/>
      <c r="CSA223" s="1507"/>
      <c r="CSB223" s="1506"/>
      <c r="CSC223" s="1506"/>
      <c r="CSD223" s="1506"/>
      <c r="CSE223" s="1508"/>
      <c r="CSF223" s="1509"/>
      <c r="CSG223" s="1510"/>
      <c r="CSH223" s="1506"/>
      <c r="CSI223" s="1507"/>
      <c r="CSJ223" s="1507"/>
      <c r="CSK223" s="1506"/>
      <c r="CSL223" s="1506"/>
      <c r="CSM223" s="1506"/>
      <c r="CSN223" s="1508"/>
      <c r="CSO223" s="1509"/>
      <c r="CSP223" s="1510"/>
      <c r="CSQ223" s="1506"/>
      <c r="CSR223" s="1507"/>
      <c r="CSS223" s="1507"/>
      <c r="CST223" s="1506"/>
      <c r="CSU223" s="1506"/>
      <c r="CSV223" s="1506"/>
      <c r="CSW223" s="1508"/>
      <c r="CSX223" s="1509"/>
      <c r="CSY223" s="1510"/>
      <c r="CSZ223" s="1506"/>
      <c r="CTA223" s="1507"/>
      <c r="CTB223" s="1507"/>
      <c r="CTC223" s="1506"/>
      <c r="CTD223" s="1506"/>
      <c r="CTE223" s="1506"/>
      <c r="CTF223" s="1508"/>
      <c r="CTG223" s="1509"/>
      <c r="CTH223" s="1510"/>
      <c r="CTI223" s="1506"/>
      <c r="CTJ223" s="1507"/>
      <c r="CTK223" s="1507"/>
      <c r="CTL223" s="1506"/>
      <c r="CTM223" s="1506"/>
      <c r="CTN223" s="1506"/>
      <c r="CTO223" s="1508"/>
      <c r="CTP223" s="1509"/>
      <c r="CTQ223" s="1510"/>
      <c r="CTR223" s="1506"/>
      <c r="CTS223" s="1507"/>
      <c r="CTT223" s="1507"/>
      <c r="CTU223" s="1506"/>
      <c r="CTV223" s="1506"/>
      <c r="CTW223" s="1506"/>
      <c r="CTX223" s="1508"/>
      <c r="CTY223" s="1509"/>
      <c r="CTZ223" s="1510"/>
      <c r="CUA223" s="1506"/>
      <c r="CUB223" s="1507"/>
      <c r="CUC223" s="1507"/>
      <c r="CUD223" s="1506"/>
      <c r="CUE223" s="1506"/>
      <c r="CUF223" s="1506"/>
      <c r="CUG223" s="1508"/>
      <c r="CUH223" s="1509"/>
      <c r="CUI223" s="1510"/>
      <c r="CUJ223" s="1506"/>
      <c r="CUK223" s="1507"/>
      <c r="CUL223" s="1507"/>
      <c r="CUM223" s="1506"/>
      <c r="CUN223" s="1506"/>
      <c r="CUO223" s="1506"/>
      <c r="CUP223" s="1508"/>
      <c r="CUQ223" s="1509"/>
      <c r="CUR223" s="1510"/>
      <c r="CUS223" s="1506"/>
      <c r="CUT223" s="1507"/>
      <c r="CUU223" s="1507"/>
      <c r="CUV223" s="1506"/>
      <c r="CUW223" s="1506"/>
      <c r="CUX223" s="1506"/>
      <c r="CUY223" s="1508"/>
      <c r="CUZ223" s="1509"/>
      <c r="CVA223" s="1510"/>
      <c r="CVB223" s="1506"/>
      <c r="CVC223" s="1507"/>
      <c r="CVD223" s="1507"/>
      <c r="CVE223" s="1506"/>
      <c r="CVF223" s="1506"/>
      <c r="CVG223" s="1506"/>
      <c r="CVH223" s="1508"/>
      <c r="CVI223" s="1509"/>
      <c r="CVJ223" s="1510"/>
      <c r="CVK223" s="1506"/>
      <c r="CVL223" s="1507"/>
      <c r="CVM223" s="1507"/>
      <c r="CVN223" s="1506"/>
      <c r="CVO223" s="1506"/>
      <c r="CVP223" s="1506"/>
      <c r="CVQ223" s="1508"/>
      <c r="CVR223" s="1509"/>
      <c r="CVS223" s="1510"/>
      <c r="CVT223" s="1506"/>
      <c r="CVU223" s="1507"/>
      <c r="CVV223" s="1507"/>
      <c r="CVW223" s="1506"/>
      <c r="CVX223" s="1506"/>
      <c r="CVY223" s="1506"/>
      <c r="CVZ223" s="1508"/>
      <c r="CWA223" s="1509"/>
      <c r="CWB223" s="1510"/>
      <c r="CWC223" s="1506"/>
      <c r="CWD223" s="1507"/>
      <c r="CWE223" s="1507"/>
      <c r="CWF223" s="1506"/>
      <c r="CWG223" s="1506"/>
      <c r="CWH223" s="1506"/>
      <c r="CWI223" s="1508"/>
      <c r="CWJ223" s="1509"/>
      <c r="CWK223" s="1510"/>
      <c r="CWL223" s="1506"/>
      <c r="CWM223" s="1507"/>
      <c r="CWN223" s="1507"/>
      <c r="CWO223" s="1506"/>
      <c r="CWP223" s="1506"/>
      <c r="CWQ223" s="1506"/>
      <c r="CWR223" s="1508"/>
      <c r="CWS223" s="1509"/>
      <c r="CWT223" s="1510"/>
      <c r="CWU223" s="1506"/>
      <c r="CWV223" s="1507"/>
      <c r="CWW223" s="1507"/>
      <c r="CWX223" s="1506"/>
      <c r="CWY223" s="1506"/>
      <c r="CWZ223" s="1506"/>
      <c r="CXA223" s="1508"/>
      <c r="CXB223" s="1509"/>
      <c r="CXC223" s="1510"/>
      <c r="CXD223" s="1506"/>
      <c r="CXE223" s="1507"/>
      <c r="CXF223" s="1507"/>
      <c r="CXG223" s="1506"/>
      <c r="CXH223" s="1506"/>
      <c r="CXI223" s="1506"/>
      <c r="CXJ223" s="1508"/>
      <c r="CXK223" s="1509"/>
      <c r="CXL223" s="1510"/>
      <c r="CXM223" s="1506"/>
      <c r="CXN223" s="1507"/>
      <c r="CXO223" s="1507"/>
      <c r="CXP223" s="1506"/>
      <c r="CXQ223" s="1506"/>
      <c r="CXR223" s="1506"/>
      <c r="CXS223" s="1508"/>
      <c r="CXT223" s="1509"/>
      <c r="CXU223" s="1510"/>
      <c r="CXV223" s="1506"/>
      <c r="CXW223" s="1507"/>
      <c r="CXX223" s="1507"/>
      <c r="CXY223" s="1506"/>
      <c r="CXZ223" s="1506"/>
      <c r="CYA223" s="1506"/>
      <c r="CYB223" s="1508"/>
      <c r="CYC223" s="1509"/>
      <c r="CYD223" s="1510"/>
      <c r="CYE223" s="1506"/>
      <c r="CYF223" s="1507"/>
      <c r="CYG223" s="1507"/>
      <c r="CYH223" s="1506"/>
      <c r="CYI223" s="1506"/>
      <c r="CYJ223" s="1506"/>
      <c r="CYK223" s="1508"/>
      <c r="CYL223" s="1509"/>
      <c r="CYM223" s="1510"/>
      <c r="CYN223" s="1506"/>
      <c r="CYO223" s="1507"/>
      <c r="CYP223" s="1507"/>
      <c r="CYQ223" s="1506"/>
      <c r="CYR223" s="1506"/>
      <c r="CYS223" s="1506"/>
      <c r="CYT223" s="1508"/>
      <c r="CYU223" s="1509"/>
      <c r="CYV223" s="1510"/>
      <c r="CYW223" s="1506"/>
      <c r="CYX223" s="1507"/>
      <c r="CYY223" s="1507"/>
      <c r="CYZ223" s="1506"/>
      <c r="CZA223" s="1506"/>
      <c r="CZB223" s="1506"/>
      <c r="CZC223" s="1508"/>
      <c r="CZD223" s="1509"/>
      <c r="CZE223" s="1510"/>
      <c r="CZF223" s="1506"/>
      <c r="CZG223" s="1507"/>
      <c r="CZH223" s="1507"/>
      <c r="CZI223" s="1506"/>
      <c r="CZJ223" s="1506"/>
      <c r="CZK223" s="1506"/>
      <c r="CZL223" s="1508"/>
      <c r="CZM223" s="1509"/>
      <c r="CZN223" s="1510"/>
      <c r="CZO223" s="1506"/>
      <c r="CZP223" s="1507"/>
      <c r="CZQ223" s="1507"/>
      <c r="CZR223" s="1506"/>
      <c r="CZS223" s="1506"/>
      <c r="CZT223" s="1506"/>
      <c r="CZU223" s="1508"/>
      <c r="CZV223" s="1509"/>
      <c r="CZW223" s="1510"/>
      <c r="CZX223" s="1506"/>
      <c r="CZY223" s="1507"/>
      <c r="CZZ223" s="1507"/>
      <c r="DAA223" s="1506"/>
      <c r="DAB223" s="1506"/>
      <c r="DAC223" s="1506"/>
      <c r="DAD223" s="1508"/>
      <c r="DAE223" s="1509"/>
      <c r="DAF223" s="1510"/>
      <c r="DAG223" s="1506"/>
      <c r="DAH223" s="1507"/>
      <c r="DAI223" s="1507"/>
      <c r="DAJ223" s="1506"/>
      <c r="DAK223" s="1506"/>
      <c r="DAL223" s="1506"/>
      <c r="DAM223" s="1508"/>
      <c r="DAN223" s="1509"/>
      <c r="DAO223" s="1510"/>
      <c r="DAP223" s="1506"/>
      <c r="DAQ223" s="1507"/>
      <c r="DAR223" s="1507"/>
      <c r="DAS223" s="1506"/>
      <c r="DAT223" s="1506"/>
      <c r="DAU223" s="1506"/>
      <c r="DAV223" s="1508"/>
      <c r="DAW223" s="1509"/>
      <c r="DAX223" s="1510"/>
      <c r="DAY223" s="1506"/>
      <c r="DAZ223" s="1507"/>
      <c r="DBA223" s="1507"/>
      <c r="DBB223" s="1506"/>
      <c r="DBC223" s="1506"/>
      <c r="DBD223" s="1506"/>
      <c r="DBE223" s="1508"/>
      <c r="DBF223" s="1509"/>
      <c r="DBG223" s="1510"/>
      <c r="DBH223" s="1506"/>
      <c r="DBI223" s="1507"/>
      <c r="DBJ223" s="1507"/>
      <c r="DBK223" s="1506"/>
      <c r="DBL223" s="1506"/>
      <c r="DBM223" s="1506"/>
      <c r="DBN223" s="1508"/>
      <c r="DBO223" s="1509"/>
      <c r="DBP223" s="1510"/>
      <c r="DBQ223" s="1506"/>
      <c r="DBR223" s="1507"/>
      <c r="DBS223" s="1507"/>
      <c r="DBT223" s="1506"/>
      <c r="DBU223" s="1506"/>
      <c r="DBV223" s="1506"/>
      <c r="DBW223" s="1508"/>
      <c r="DBX223" s="1509"/>
      <c r="DBY223" s="1510"/>
      <c r="DBZ223" s="1506"/>
      <c r="DCA223" s="1507"/>
      <c r="DCB223" s="1507"/>
      <c r="DCC223" s="1506"/>
      <c r="DCD223" s="1506"/>
      <c r="DCE223" s="1506"/>
      <c r="DCF223" s="1508"/>
      <c r="DCG223" s="1509"/>
      <c r="DCH223" s="1510"/>
      <c r="DCI223" s="1506"/>
      <c r="DCJ223" s="1507"/>
      <c r="DCK223" s="1507"/>
      <c r="DCL223" s="1506"/>
      <c r="DCM223" s="1506"/>
      <c r="DCN223" s="1506"/>
      <c r="DCO223" s="1508"/>
      <c r="DCP223" s="1509"/>
      <c r="DCQ223" s="1510"/>
      <c r="DCR223" s="1506"/>
      <c r="DCS223" s="1507"/>
      <c r="DCT223" s="1507"/>
      <c r="DCU223" s="1506"/>
      <c r="DCV223" s="1506"/>
      <c r="DCW223" s="1506"/>
      <c r="DCX223" s="1508"/>
      <c r="DCY223" s="1509"/>
      <c r="DCZ223" s="1510"/>
      <c r="DDA223" s="1506"/>
      <c r="DDB223" s="1507"/>
      <c r="DDC223" s="1507"/>
      <c r="DDD223" s="1506"/>
      <c r="DDE223" s="1506"/>
      <c r="DDF223" s="1506"/>
      <c r="DDG223" s="1508"/>
      <c r="DDH223" s="1509"/>
      <c r="DDI223" s="1510"/>
      <c r="DDJ223" s="1506"/>
      <c r="DDK223" s="1507"/>
      <c r="DDL223" s="1507"/>
      <c r="DDM223" s="1506"/>
      <c r="DDN223" s="1506"/>
      <c r="DDO223" s="1506"/>
      <c r="DDP223" s="1508"/>
      <c r="DDQ223" s="1509"/>
      <c r="DDR223" s="1510"/>
      <c r="DDS223" s="1506"/>
      <c r="DDT223" s="1507"/>
      <c r="DDU223" s="1507"/>
      <c r="DDV223" s="1506"/>
      <c r="DDW223" s="1506"/>
      <c r="DDX223" s="1506"/>
      <c r="DDY223" s="1508"/>
      <c r="DDZ223" s="1509"/>
      <c r="DEA223" s="1510"/>
      <c r="DEB223" s="1506"/>
      <c r="DEC223" s="1507"/>
      <c r="DED223" s="1507"/>
      <c r="DEE223" s="1506"/>
      <c r="DEF223" s="1506"/>
      <c r="DEG223" s="1506"/>
      <c r="DEH223" s="1508"/>
      <c r="DEI223" s="1509"/>
      <c r="DEJ223" s="1510"/>
      <c r="DEK223" s="1506"/>
      <c r="DEL223" s="1507"/>
      <c r="DEM223" s="1507"/>
      <c r="DEN223" s="1506"/>
      <c r="DEO223" s="1506"/>
      <c r="DEP223" s="1506"/>
      <c r="DEQ223" s="1508"/>
      <c r="DER223" s="1509"/>
      <c r="DES223" s="1510"/>
      <c r="DET223" s="1506"/>
      <c r="DEU223" s="1507"/>
      <c r="DEV223" s="1507"/>
      <c r="DEW223" s="1506"/>
      <c r="DEX223" s="1506"/>
      <c r="DEY223" s="1506"/>
      <c r="DEZ223" s="1508"/>
      <c r="DFA223" s="1509"/>
      <c r="DFB223" s="1510"/>
      <c r="DFC223" s="1506"/>
      <c r="DFD223" s="1507"/>
      <c r="DFE223" s="1507"/>
      <c r="DFF223" s="1506"/>
      <c r="DFG223" s="1506"/>
      <c r="DFH223" s="1506"/>
      <c r="DFI223" s="1508"/>
      <c r="DFJ223" s="1509"/>
      <c r="DFK223" s="1510"/>
      <c r="DFL223" s="1506"/>
      <c r="DFM223" s="1507"/>
      <c r="DFN223" s="1507"/>
      <c r="DFO223" s="1506"/>
      <c r="DFP223" s="1506"/>
      <c r="DFQ223" s="1506"/>
      <c r="DFR223" s="1508"/>
      <c r="DFS223" s="1509"/>
      <c r="DFT223" s="1510"/>
      <c r="DFU223" s="1506"/>
      <c r="DFV223" s="1507"/>
      <c r="DFW223" s="1507"/>
      <c r="DFX223" s="1506"/>
      <c r="DFY223" s="1506"/>
      <c r="DFZ223" s="1506"/>
      <c r="DGA223" s="1508"/>
      <c r="DGB223" s="1509"/>
      <c r="DGC223" s="1510"/>
      <c r="DGD223" s="1506"/>
      <c r="DGE223" s="1507"/>
      <c r="DGF223" s="1507"/>
      <c r="DGG223" s="1506"/>
      <c r="DGH223" s="1506"/>
      <c r="DGI223" s="1506"/>
      <c r="DGJ223" s="1508"/>
      <c r="DGK223" s="1509"/>
      <c r="DGL223" s="1510"/>
      <c r="DGM223" s="1506"/>
      <c r="DGN223" s="1507"/>
      <c r="DGO223" s="1507"/>
      <c r="DGP223" s="1506"/>
      <c r="DGQ223" s="1506"/>
      <c r="DGR223" s="1506"/>
      <c r="DGS223" s="1508"/>
      <c r="DGT223" s="1509"/>
      <c r="DGU223" s="1510"/>
      <c r="DGV223" s="1506"/>
      <c r="DGW223" s="1507"/>
      <c r="DGX223" s="1507"/>
      <c r="DGY223" s="1506"/>
      <c r="DGZ223" s="1506"/>
      <c r="DHA223" s="1506"/>
      <c r="DHB223" s="1508"/>
      <c r="DHC223" s="1509"/>
      <c r="DHD223" s="1510"/>
      <c r="DHE223" s="1506"/>
      <c r="DHF223" s="1507"/>
      <c r="DHG223" s="1507"/>
      <c r="DHH223" s="1506"/>
      <c r="DHI223" s="1506"/>
      <c r="DHJ223" s="1506"/>
      <c r="DHK223" s="1508"/>
      <c r="DHL223" s="1509"/>
      <c r="DHM223" s="1510"/>
      <c r="DHN223" s="1506"/>
      <c r="DHO223" s="1507"/>
      <c r="DHP223" s="1507"/>
      <c r="DHQ223" s="1506"/>
      <c r="DHR223" s="1506"/>
      <c r="DHS223" s="1506"/>
      <c r="DHT223" s="1508"/>
      <c r="DHU223" s="1509"/>
      <c r="DHV223" s="1510"/>
      <c r="DHW223" s="1506"/>
      <c r="DHX223" s="1507"/>
      <c r="DHY223" s="1507"/>
      <c r="DHZ223" s="1506"/>
      <c r="DIA223" s="1506"/>
      <c r="DIB223" s="1506"/>
      <c r="DIC223" s="1508"/>
      <c r="DID223" s="1509"/>
      <c r="DIE223" s="1510"/>
      <c r="DIF223" s="1506"/>
      <c r="DIG223" s="1507"/>
      <c r="DIH223" s="1507"/>
      <c r="DII223" s="1506"/>
      <c r="DIJ223" s="1506"/>
      <c r="DIK223" s="1506"/>
      <c r="DIL223" s="1508"/>
      <c r="DIM223" s="1509"/>
      <c r="DIN223" s="1510"/>
      <c r="DIO223" s="1506"/>
      <c r="DIP223" s="1507"/>
      <c r="DIQ223" s="1507"/>
      <c r="DIR223" s="1506"/>
      <c r="DIS223" s="1506"/>
      <c r="DIT223" s="1506"/>
      <c r="DIU223" s="1508"/>
      <c r="DIV223" s="1509"/>
      <c r="DIW223" s="1510"/>
      <c r="DIX223" s="1506"/>
      <c r="DIY223" s="1507"/>
      <c r="DIZ223" s="1507"/>
      <c r="DJA223" s="1506"/>
      <c r="DJB223" s="1506"/>
      <c r="DJC223" s="1506"/>
      <c r="DJD223" s="1508"/>
      <c r="DJE223" s="1509"/>
      <c r="DJF223" s="1510"/>
      <c r="DJG223" s="1506"/>
      <c r="DJH223" s="1507"/>
      <c r="DJI223" s="1507"/>
      <c r="DJJ223" s="1506"/>
      <c r="DJK223" s="1506"/>
      <c r="DJL223" s="1506"/>
      <c r="DJM223" s="1508"/>
      <c r="DJN223" s="1509"/>
      <c r="DJO223" s="1510"/>
      <c r="DJP223" s="1506"/>
      <c r="DJQ223" s="1507"/>
      <c r="DJR223" s="1507"/>
      <c r="DJS223" s="1506"/>
      <c r="DJT223" s="1506"/>
      <c r="DJU223" s="1506"/>
      <c r="DJV223" s="1508"/>
      <c r="DJW223" s="1509"/>
      <c r="DJX223" s="1510"/>
      <c r="DJY223" s="1506"/>
      <c r="DJZ223" s="1507"/>
      <c r="DKA223" s="1507"/>
      <c r="DKB223" s="1506"/>
      <c r="DKC223" s="1506"/>
      <c r="DKD223" s="1506"/>
      <c r="DKE223" s="1508"/>
      <c r="DKF223" s="1509"/>
      <c r="DKG223" s="1510"/>
      <c r="DKH223" s="1506"/>
      <c r="DKI223" s="1507"/>
      <c r="DKJ223" s="1507"/>
      <c r="DKK223" s="1506"/>
      <c r="DKL223" s="1506"/>
      <c r="DKM223" s="1506"/>
      <c r="DKN223" s="1508"/>
      <c r="DKO223" s="1509"/>
      <c r="DKP223" s="1510"/>
      <c r="DKQ223" s="1506"/>
      <c r="DKR223" s="1507"/>
      <c r="DKS223" s="1507"/>
      <c r="DKT223" s="1506"/>
      <c r="DKU223" s="1506"/>
      <c r="DKV223" s="1506"/>
      <c r="DKW223" s="1508"/>
      <c r="DKX223" s="1509"/>
      <c r="DKY223" s="1510"/>
      <c r="DKZ223" s="1506"/>
      <c r="DLA223" s="1507"/>
      <c r="DLB223" s="1507"/>
      <c r="DLC223" s="1506"/>
      <c r="DLD223" s="1506"/>
      <c r="DLE223" s="1506"/>
      <c r="DLF223" s="1508"/>
      <c r="DLG223" s="1509"/>
      <c r="DLH223" s="1510"/>
      <c r="DLI223" s="1506"/>
      <c r="DLJ223" s="1507"/>
      <c r="DLK223" s="1507"/>
      <c r="DLL223" s="1506"/>
      <c r="DLM223" s="1506"/>
      <c r="DLN223" s="1506"/>
      <c r="DLO223" s="1508"/>
      <c r="DLP223" s="1509"/>
      <c r="DLQ223" s="1510"/>
      <c r="DLR223" s="1506"/>
      <c r="DLS223" s="1507"/>
      <c r="DLT223" s="1507"/>
      <c r="DLU223" s="1506"/>
      <c r="DLV223" s="1506"/>
      <c r="DLW223" s="1506"/>
      <c r="DLX223" s="1508"/>
      <c r="DLY223" s="1509"/>
      <c r="DLZ223" s="1510"/>
      <c r="DMA223" s="1506"/>
      <c r="DMB223" s="1507"/>
      <c r="DMC223" s="1507"/>
      <c r="DMD223" s="1506"/>
      <c r="DME223" s="1506"/>
      <c r="DMF223" s="1506"/>
      <c r="DMG223" s="1508"/>
      <c r="DMH223" s="1509"/>
      <c r="DMI223" s="1510"/>
      <c r="DMJ223" s="1506"/>
      <c r="DMK223" s="1507"/>
      <c r="DML223" s="1507"/>
      <c r="DMM223" s="1506"/>
      <c r="DMN223" s="1506"/>
      <c r="DMO223" s="1506"/>
      <c r="DMP223" s="1508"/>
      <c r="DMQ223" s="1509"/>
      <c r="DMR223" s="1510"/>
      <c r="DMS223" s="1506"/>
      <c r="DMT223" s="1507"/>
      <c r="DMU223" s="1507"/>
      <c r="DMV223" s="1506"/>
      <c r="DMW223" s="1506"/>
      <c r="DMX223" s="1506"/>
      <c r="DMY223" s="1508"/>
      <c r="DMZ223" s="1509"/>
      <c r="DNA223" s="1510"/>
      <c r="DNB223" s="1506"/>
      <c r="DNC223" s="1507"/>
      <c r="DND223" s="1507"/>
      <c r="DNE223" s="1506"/>
      <c r="DNF223" s="1506"/>
      <c r="DNG223" s="1506"/>
      <c r="DNH223" s="1508"/>
      <c r="DNI223" s="1509"/>
      <c r="DNJ223" s="1510"/>
      <c r="DNK223" s="1506"/>
      <c r="DNL223" s="1507"/>
      <c r="DNM223" s="1507"/>
      <c r="DNN223" s="1506"/>
      <c r="DNO223" s="1506"/>
      <c r="DNP223" s="1506"/>
      <c r="DNQ223" s="1508"/>
      <c r="DNR223" s="1509"/>
      <c r="DNS223" s="1510"/>
      <c r="DNT223" s="1506"/>
      <c r="DNU223" s="1507"/>
      <c r="DNV223" s="1507"/>
      <c r="DNW223" s="1506"/>
      <c r="DNX223" s="1506"/>
      <c r="DNY223" s="1506"/>
      <c r="DNZ223" s="1508"/>
      <c r="DOA223" s="1509"/>
      <c r="DOB223" s="1510"/>
      <c r="DOC223" s="1506"/>
      <c r="DOD223" s="1507"/>
      <c r="DOE223" s="1507"/>
      <c r="DOF223" s="1506"/>
      <c r="DOG223" s="1506"/>
      <c r="DOH223" s="1506"/>
      <c r="DOI223" s="1508"/>
      <c r="DOJ223" s="1509"/>
      <c r="DOK223" s="1510"/>
      <c r="DOL223" s="1506"/>
      <c r="DOM223" s="1507"/>
      <c r="DON223" s="1507"/>
      <c r="DOO223" s="1506"/>
      <c r="DOP223" s="1506"/>
      <c r="DOQ223" s="1506"/>
      <c r="DOR223" s="1508"/>
      <c r="DOS223" s="1509"/>
      <c r="DOT223" s="1510"/>
      <c r="DOU223" s="1506"/>
      <c r="DOV223" s="1507"/>
      <c r="DOW223" s="1507"/>
      <c r="DOX223" s="1506"/>
      <c r="DOY223" s="1506"/>
      <c r="DOZ223" s="1506"/>
      <c r="DPA223" s="1508"/>
      <c r="DPB223" s="1509"/>
      <c r="DPC223" s="1510"/>
      <c r="DPD223" s="1506"/>
      <c r="DPE223" s="1507"/>
      <c r="DPF223" s="1507"/>
      <c r="DPG223" s="1506"/>
      <c r="DPH223" s="1506"/>
      <c r="DPI223" s="1506"/>
      <c r="DPJ223" s="1508"/>
      <c r="DPK223" s="1509"/>
      <c r="DPL223" s="1510"/>
      <c r="DPM223" s="1506"/>
      <c r="DPN223" s="1507"/>
      <c r="DPO223" s="1507"/>
      <c r="DPP223" s="1506"/>
      <c r="DPQ223" s="1506"/>
      <c r="DPR223" s="1506"/>
      <c r="DPS223" s="1508"/>
      <c r="DPT223" s="1509"/>
      <c r="DPU223" s="1510"/>
      <c r="DPV223" s="1506"/>
      <c r="DPW223" s="1507"/>
      <c r="DPX223" s="1507"/>
      <c r="DPY223" s="1506"/>
      <c r="DPZ223" s="1506"/>
      <c r="DQA223" s="1506"/>
      <c r="DQB223" s="1508"/>
      <c r="DQC223" s="1509"/>
      <c r="DQD223" s="1510"/>
      <c r="DQE223" s="1506"/>
      <c r="DQF223" s="1507"/>
      <c r="DQG223" s="1507"/>
      <c r="DQH223" s="1506"/>
      <c r="DQI223" s="1506"/>
      <c r="DQJ223" s="1506"/>
      <c r="DQK223" s="1508"/>
      <c r="DQL223" s="1509"/>
      <c r="DQM223" s="1510"/>
      <c r="DQN223" s="1506"/>
      <c r="DQO223" s="1507"/>
      <c r="DQP223" s="1507"/>
      <c r="DQQ223" s="1506"/>
      <c r="DQR223" s="1506"/>
      <c r="DQS223" s="1506"/>
      <c r="DQT223" s="1508"/>
      <c r="DQU223" s="1509"/>
      <c r="DQV223" s="1510"/>
      <c r="DQW223" s="1506"/>
      <c r="DQX223" s="1507"/>
      <c r="DQY223" s="1507"/>
      <c r="DQZ223" s="1506"/>
      <c r="DRA223" s="1506"/>
      <c r="DRB223" s="1506"/>
      <c r="DRC223" s="1508"/>
      <c r="DRD223" s="1509"/>
      <c r="DRE223" s="1510"/>
      <c r="DRF223" s="1506"/>
      <c r="DRG223" s="1507"/>
      <c r="DRH223" s="1507"/>
      <c r="DRI223" s="1506"/>
      <c r="DRJ223" s="1506"/>
      <c r="DRK223" s="1506"/>
      <c r="DRL223" s="1508"/>
      <c r="DRM223" s="1509"/>
      <c r="DRN223" s="1510"/>
      <c r="DRO223" s="1506"/>
      <c r="DRP223" s="1507"/>
      <c r="DRQ223" s="1507"/>
      <c r="DRR223" s="1506"/>
      <c r="DRS223" s="1506"/>
      <c r="DRT223" s="1506"/>
      <c r="DRU223" s="1508"/>
      <c r="DRV223" s="1509"/>
      <c r="DRW223" s="1510"/>
      <c r="DRX223" s="1506"/>
      <c r="DRY223" s="1507"/>
      <c r="DRZ223" s="1507"/>
      <c r="DSA223" s="1506"/>
      <c r="DSB223" s="1506"/>
      <c r="DSC223" s="1506"/>
      <c r="DSD223" s="1508"/>
      <c r="DSE223" s="1509"/>
      <c r="DSF223" s="1510"/>
      <c r="DSG223" s="1506"/>
      <c r="DSH223" s="1507"/>
      <c r="DSI223" s="1507"/>
      <c r="DSJ223" s="1506"/>
      <c r="DSK223" s="1506"/>
      <c r="DSL223" s="1506"/>
      <c r="DSM223" s="1508"/>
      <c r="DSN223" s="1509"/>
      <c r="DSO223" s="1510"/>
      <c r="DSP223" s="1506"/>
      <c r="DSQ223" s="1507"/>
      <c r="DSR223" s="1507"/>
      <c r="DSS223" s="1506"/>
      <c r="DST223" s="1506"/>
      <c r="DSU223" s="1506"/>
      <c r="DSV223" s="1508"/>
      <c r="DSW223" s="1509"/>
      <c r="DSX223" s="1510"/>
      <c r="DSY223" s="1506"/>
      <c r="DSZ223" s="1507"/>
      <c r="DTA223" s="1507"/>
      <c r="DTB223" s="1506"/>
      <c r="DTC223" s="1506"/>
      <c r="DTD223" s="1506"/>
      <c r="DTE223" s="1508"/>
      <c r="DTF223" s="1509"/>
      <c r="DTG223" s="1510"/>
      <c r="DTH223" s="1506"/>
      <c r="DTI223" s="1507"/>
      <c r="DTJ223" s="1507"/>
      <c r="DTK223" s="1506"/>
      <c r="DTL223" s="1506"/>
      <c r="DTM223" s="1506"/>
      <c r="DTN223" s="1508"/>
      <c r="DTO223" s="1509"/>
      <c r="DTP223" s="1510"/>
      <c r="DTQ223" s="1506"/>
      <c r="DTR223" s="1507"/>
      <c r="DTS223" s="1507"/>
      <c r="DTT223" s="1506"/>
      <c r="DTU223" s="1506"/>
      <c r="DTV223" s="1506"/>
      <c r="DTW223" s="1508"/>
      <c r="DTX223" s="1509"/>
      <c r="DTY223" s="1510"/>
      <c r="DTZ223" s="1506"/>
      <c r="DUA223" s="1507"/>
      <c r="DUB223" s="1507"/>
      <c r="DUC223" s="1506"/>
      <c r="DUD223" s="1506"/>
      <c r="DUE223" s="1506"/>
      <c r="DUF223" s="1508"/>
      <c r="DUG223" s="1509"/>
      <c r="DUH223" s="1510"/>
      <c r="DUI223" s="1506"/>
      <c r="DUJ223" s="1507"/>
      <c r="DUK223" s="1507"/>
      <c r="DUL223" s="1506"/>
      <c r="DUM223" s="1506"/>
      <c r="DUN223" s="1506"/>
      <c r="DUO223" s="1508"/>
      <c r="DUP223" s="1509"/>
      <c r="DUQ223" s="1510"/>
      <c r="DUR223" s="1506"/>
      <c r="DUS223" s="1507"/>
      <c r="DUT223" s="1507"/>
      <c r="DUU223" s="1506"/>
      <c r="DUV223" s="1506"/>
      <c r="DUW223" s="1506"/>
      <c r="DUX223" s="1508"/>
      <c r="DUY223" s="1509"/>
      <c r="DUZ223" s="1510"/>
      <c r="DVA223" s="1506"/>
      <c r="DVB223" s="1507"/>
      <c r="DVC223" s="1507"/>
      <c r="DVD223" s="1506"/>
      <c r="DVE223" s="1506"/>
      <c r="DVF223" s="1506"/>
      <c r="DVG223" s="1508"/>
      <c r="DVH223" s="1509"/>
      <c r="DVI223" s="1510"/>
      <c r="DVJ223" s="1506"/>
      <c r="DVK223" s="1507"/>
      <c r="DVL223" s="1507"/>
      <c r="DVM223" s="1506"/>
      <c r="DVN223" s="1506"/>
      <c r="DVO223" s="1506"/>
      <c r="DVP223" s="1508"/>
      <c r="DVQ223" s="1509"/>
      <c r="DVR223" s="1510"/>
      <c r="DVS223" s="1506"/>
      <c r="DVT223" s="1507"/>
      <c r="DVU223" s="1507"/>
      <c r="DVV223" s="1506"/>
      <c r="DVW223" s="1506"/>
      <c r="DVX223" s="1506"/>
      <c r="DVY223" s="1508"/>
      <c r="DVZ223" s="1509"/>
      <c r="DWA223" s="1510"/>
      <c r="DWB223" s="1506"/>
      <c r="DWC223" s="1507"/>
      <c r="DWD223" s="1507"/>
      <c r="DWE223" s="1506"/>
      <c r="DWF223" s="1506"/>
      <c r="DWG223" s="1506"/>
      <c r="DWH223" s="1508"/>
      <c r="DWI223" s="1509"/>
      <c r="DWJ223" s="1510"/>
      <c r="DWK223" s="1506"/>
      <c r="DWL223" s="1507"/>
      <c r="DWM223" s="1507"/>
      <c r="DWN223" s="1506"/>
      <c r="DWO223" s="1506"/>
      <c r="DWP223" s="1506"/>
      <c r="DWQ223" s="1508"/>
      <c r="DWR223" s="1509"/>
      <c r="DWS223" s="1510"/>
      <c r="DWT223" s="1506"/>
      <c r="DWU223" s="1507"/>
      <c r="DWV223" s="1507"/>
      <c r="DWW223" s="1506"/>
      <c r="DWX223" s="1506"/>
      <c r="DWY223" s="1506"/>
      <c r="DWZ223" s="1508"/>
      <c r="DXA223" s="1509"/>
      <c r="DXB223" s="1510"/>
      <c r="DXC223" s="1506"/>
      <c r="DXD223" s="1507"/>
      <c r="DXE223" s="1507"/>
      <c r="DXF223" s="1506"/>
      <c r="DXG223" s="1506"/>
      <c r="DXH223" s="1506"/>
      <c r="DXI223" s="1508"/>
      <c r="DXJ223" s="1509"/>
      <c r="DXK223" s="1510"/>
      <c r="DXL223" s="1506"/>
      <c r="DXM223" s="1507"/>
      <c r="DXN223" s="1507"/>
      <c r="DXO223" s="1506"/>
      <c r="DXP223" s="1506"/>
      <c r="DXQ223" s="1506"/>
      <c r="DXR223" s="1508"/>
      <c r="DXS223" s="1509"/>
      <c r="DXT223" s="1510"/>
      <c r="DXU223" s="1506"/>
      <c r="DXV223" s="1507"/>
      <c r="DXW223" s="1507"/>
      <c r="DXX223" s="1506"/>
      <c r="DXY223" s="1506"/>
      <c r="DXZ223" s="1506"/>
      <c r="DYA223" s="1508"/>
      <c r="DYB223" s="1509"/>
      <c r="DYC223" s="1510"/>
      <c r="DYD223" s="1506"/>
      <c r="DYE223" s="1507"/>
      <c r="DYF223" s="1507"/>
      <c r="DYG223" s="1506"/>
      <c r="DYH223" s="1506"/>
      <c r="DYI223" s="1506"/>
      <c r="DYJ223" s="1508"/>
      <c r="DYK223" s="1509"/>
      <c r="DYL223" s="1510"/>
      <c r="DYM223" s="1506"/>
      <c r="DYN223" s="1507"/>
      <c r="DYO223" s="1507"/>
      <c r="DYP223" s="1506"/>
      <c r="DYQ223" s="1506"/>
      <c r="DYR223" s="1506"/>
      <c r="DYS223" s="1508"/>
      <c r="DYT223" s="1509"/>
      <c r="DYU223" s="1510"/>
      <c r="DYV223" s="1506"/>
      <c r="DYW223" s="1507"/>
      <c r="DYX223" s="1507"/>
      <c r="DYY223" s="1506"/>
      <c r="DYZ223" s="1506"/>
      <c r="DZA223" s="1506"/>
      <c r="DZB223" s="1508"/>
      <c r="DZC223" s="1509"/>
      <c r="DZD223" s="1510"/>
      <c r="DZE223" s="1506"/>
      <c r="DZF223" s="1507"/>
      <c r="DZG223" s="1507"/>
      <c r="DZH223" s="1506"/>
      <c r="DZI223" s="1506"/>
      <c r="DZJ223" s="1506"/>
      <c r="DZK223" s="1508"/>
      <c r="DZL223" s="1509"/>
      <c r="DZM223" s="1510"/>
      <c r="DZN223" s="1506"/>
      <c r="DZO223" s="1507"/>
      <c r="DZP223" s="1507"/>
      <c r="DZQ223" s="1506"/>
      <c r="DZR223" s="1506"/>
      <c r="DZS223" s="1506"/>
      <c r="DZT223" s="1508"/>
      <c r="DZU223" s="1509"/>
      <c r="DZV223" s="1510"/>
      <c r="DZW223" s="1506"/>
      <c r="DZX223" s="1507"/>
      <c r="DZY223" s="1507"/>
      <c r="DZZ223" s="1506"/>
      <c r="EAA223" s="1506"/>
      <c r="EAB223" s="1506"/>
      <c r="EAC223" s="1508"/>
      <c r="EAD223" s="1509"/>
      <c r="EAE223" s="1510"/>
      <c r="EAF223" s="1506"/>
      <c r="EAG223" s="1507"/>
      <c r="EAH223" s="1507"/>
      <c r="EAI223" s="1506"/>
      <c r="EAJ223" s="1506"/>
      <c r="EAK223" s="1506"/>
      <c r="EAL223" s="1508"/>
      <c r="EAM223" s="1509"/>
      <c r="EAN223" s="1510"/>
      <c r="EAO223" s="1506"/>
      <c r="EAP223" s="1507"/>
      <c r="EAQ223" s="1507"/>
      <c r="EAR223" s="1506"/>
      <c r="EAS223" s="1506"/>
      <c r="EAT223" s="1506"/>
      <c r="EAU223" s="1508"/>
      <c r="EAV223" s="1509"/>
      <c r="EAW223" s="1510"/>
      <c r="EAX223" s="1506"/>
      <c r="EAY223" s="1507"/>
      <c r="EAZ223" s="1507"/>
      <c r="EBA223" s="1506"/>
      <c r="EBB223" s="1506"/>
      <c r="EBC223" s="1506"/>
      <c r="EBD223" s="1508"/>
      <c r="EBE223" s="1509"/>
      <c r="EBF223" s="1510"/>
      <c r="EBG223" s="1506"/>
      <c r="EBH223" s="1507"/>
      <c r="EBI223" s="1507"/>
      <c r="EBJ223" s="1506"/>
      <c r="EBK223" s="1506"/>
      <c r="EBL223" s="1506"/>
      <c r="EBM223" s="1508"/>
      <c r="EBN223" s="1509"/>
      <c r="EBO223" s="1510"/>
      <c r="EBP223" s="1506"/>
      <c r="EBQ223" s="1507"/>
      <c r="EBR223" s="1507"/>
      <c r="EBS223" s="1506"/>
      <c r="EBT223" s="1506"/>
      <c r="EBU223" s="1506"/>
      <c r="EBV223" s="1508"/>
      <c r="EBW223" s="1509"/>
      <c r="EBX223" s="1510"/>
      <c r="EBY223" s="1506"/>
      <c r="EBZ223" s="1507"/>
      <c r="ECA223" s="1507"/>
      <c r="ECB223" s="1506"/>
      <c r="ECC223" s="1506"/>
      <c r="ECD223" s="1506"/>
      <c r="ECE223" s="1508"/>
      <c r="ECF223" s="1509"/>
      <c r="ECG223" s="1510"/>
      <c r="ECH223" s="1506"/>
      <c r="ECI223" s="1507"/>
      <c r="ECJ223" s="1507"/>
      <c r="ECK223" s="1506"/>
      <c r="ECL223" s="1506"/>
      <c r="ECM223" s="1506"/>
      <c r="ECN223" s="1508"/>
      <c r="ECO223" s="1509"/>
      <c r="ECP223" s="1510"/>
      <c r="ECQ223" s="1506"/>
      <c r="ECR223" s="1507"/>
      <c r="ECS223" s="1507"/>
      <c r="ECT223" s="1506"/>
      <c r="ECU223" s="1506"/>
      <c r="ECV223" s="1506"/>
      <c r="ECW223" s="1508"/>
      <c r="ECX223" s="1509"/>
      <c r="ECY223" s="1510"/>
      <c r="ECZ223" s="1506"/>
      <c r="EDA223" s="1507"/>
      <c r="EDB223" s="1507"/>
      <c r="EDC223" s="1506"/>
      <c r="EDD223" s="1506"/>
      <c r="EDE223" s="1506"/>
      <c r="EDF223" s="1508"/>
      <c r="EDG223" s="1509"/>
      <c r="EDH223" s="1510"/>
      <c r="EDI223" s="1506"/>
      <c r="EDJ223" s="1507"/>
      <c r="EDK223" s="1507"/>
      <c r="EDL223" s="1506"/>
      <c r="EDM223" s="1506"/>
      <c r="EDN223" s="1506"/>
      <c r="EDO223" s="1508"/>
      <c r="EDP223" s="1509"/>
      <c r="EDQ223" s="1510"/>
      <c r="EDR223" s="1506"/>
      <c r="EDS223" s="1507"/>
      <c r="EDT223" s="1507"/>
      <c r="EDU223" s="1506"/>
      <c r="EDV223" s="1506"/>
      <c r="EDW223" s="1506"/>
      <c r="EDX223" s="1508"/>
      <c r="EDY223" s="1509"/>
      <c r="EDZ223" s="1510"/>
      <c r="EEA223" s="1506"/>
      <c r="EEB223" s="1507"/>
      <c r="EEC223" s="1507"/>
      <c r="EED223" s="1506"/>
      <c r="EEE223" s="1506"/>
      <c r="EEF223" s="1506"/>
      <c r="EEG223" s="1508"/>
      <c r="EEH223" s="1509"/>
      <c r="EEI223" s="1510"/>
      <c r="EEJ223" s="1506"/>
      <c r="EEK223" s="1507"/>
      <c r="EEL223" s="1507"/>
      <c r="EEM223" s="1506"/>
      <c r="EEN223" s="1506"/>
      <c r="EEO223" s="1506"/>
      <c r="EEP223" s="1508"/>
      <c r="EEQ223" s="1509"/>
      <c r="EER223" s="1510"/>
      <c r="EES223" s="1506"/>
      <c r="EET223" s="1507"/>
      <c r="EEU223" s="1507"/>
      <c r="EEV223" s="1506"/>
      <c r="EEW223" s="1506"/>
      <c r="EEX223" s="1506"/>
      <c r="EEY223" s="1508"/>
      <c r="EEZ223" s="1509"/>
      <c r="EFA223" s="1510"/>
      <c r="EFB223" s="1506"/>
      <c r="EFC223" s="1507"/>
      <c r="EFD223" s="1507"/>
      <c r="EFE223" s="1506"/>
      <c r="EFF223" s="1506"/>
      <c r="EFG223" s="1506"/>
      <c r="EFH223" s="1508"/>
      <c r="EFI223" s="1509"/>
      <c r="EFJ223" s="1510"/>
      <c r="EFK223" s="1506"/>
      <c r="EFL223" s="1507"/>
      <c r="EFM223" s="1507"/>
      <c r="EFN223" s="1506"/>
      <c r="EFO223" s="1506"/>
      <c r="EFP223" s="1506"/>
      <c r="EFQ223" s="1508"/>
      <c r="EFR223" s="1509"/>
      <c r="EFS223" s="1510"/>
      <c r="EFT223" s="1506"/>
      <c r="EFU223" s="1507"/>
      <c r="EFV223" s="1507"/>
      <c r="EFW223" s="1506"/>
      <c r="EFX223" s="1506"/>
      <c r="EFY223" s="1506"/>
      <c r="EFZ223" s="1508"/>
      <c r="EGA223" s="1509"/>
      <c r="EGB223" s="1510"/>
      <c r="EGC223" s="1506"/>
      <c r="EGD223" s="1507"/>
      <c r="EGE223" s="1507"/>
      <c r="EGF223" s="1506"/>
      <c r="EGG223" s="1506"/>
      <c r="EGH223" s="1506"/>
      <c r="EGI223" s="1508"/>
      <c r="EGJ223" s="1509"/>
      <c r="EGK223" s="1510"/>
      <c r="EGL223" s="1506"/>
      <c r="EGM223" s="1507"/>
      <c r="EGN223" s="1507"/>
      <c r="EGO223" s="1506"/>
      <c r="EGP223" s="1506"/>
      <c r="EGQ223" s="1506"/>
      <c r="EGR223" s="1508"/>
      <c r="EGS223" s="1509"/>
      <c r="EGT223" s="1510"/>
      <c r="EGU223" s="1506"/>
      <c r="EGV223" s="1507"/>
      <c r="EGW223" s="1507"/>
      <c r="EGX223" s="1506"/>
      <c r="EGY223" s="1506"/>
      <c r="EGZ223" s="1506"/>
      <c r="EHA223" s="1508"/>
      <c r="EHB223" s="1509"/>
      <c r="EHC223" s="1510"/>
      <c r="EHD223" s="1506"/>
      <c r="EHE223" s="1507"/>
      <c r="EHF223" s="1507"/>
      <c r="EHG223" s="1506"/>
      <c r="EHH223" s="1506"/>
      <c r="EHI223" s="1506"/>
      <c r="EHJ223" s="1508"/>
      <c r="EHK223" s="1509"/>
      <c r="EHL223" s="1510"/>
      <c r="EHM223" s="1506"/>
      <c r="EHN223" s="1507"/>
      <c r="EHO223" s="1507"/>
      <c r="EHP223" s="1506"/>
      <c r="EHQ223" s="1506"/>
      <c r="EHR223" s="1506"/>
      <c r="EHS223" s="1508"/>
      <c r="EHT223" s="1509"/>
      <c r="EHU223" s="1510"/>
      <c r="EHV223" s="1506"/>
      <c r="EHW223" s="1507"/>
      <c r="EHX223" s="1507"/>
      <c r="EHY223" s="1506"/>
      <c r="EHZ223" s="1506"/>
      <c r="EIA223" s="1506"/>
      <c r="EIB223" s="1508"/>
      <c r="EIC223" s="1509"/>
      <c r="EID223" s="1510"/>
      <c r="EIE223" s="1506"/>
      <c r="EIF223" s="1507"/>
      <c r="EIG223" s="1507"/>
      <c r="EIH223" s="1506"/>
      <c r="EII223" s="1506"/>
      <c r="EIJ223" s="1506"/>
      <c r="EIK223" s="1508"/>
      <c r="EIL223" s="1509"/>
      <c r="EIM223" s="1510"/>
      <c r="EIN223" s="1506"/>
      <c r="EIO223" s="1507"/>
      <c r="EIP223" s="1507"/>
      <c r="EIQ223" s="1506"/>
      <c r="EIR223" s="1506"/>
      <c r="EIS223" s="1506"/>
      <c r="EIT223" s="1508"/>
      <c r="EIU223" s="1509"/>
      <c r="EIV223" s="1510"/>
      <c r="EIW223" s="1506"/>
      <c r="EIX223" s="1507"/>
      <c r="EIY223" s="1507"/>
      <c r="EIZ223" s="1506"/>
      <c r="EJA223" s="1506"/>
      <c r="EJB223" s="1506"/>
      <c r="EJC223" s="1508"/>
      <c r="EJD223" s="1509"/>
      <c r="EJE223" s="1510"/>
      <c r="EJF223" s="1506"/>
      <c r="EJG223" s="1507"/>
      <c r="EJH223" s="1507"/>
      <c r="EJI223" s="1506"/>
      <c r="EJJ223" s="1506"/>
      <c r="EJK223" s="1506"/>
      <c r="EJL223" s="1508"/>
      <c r="EJM223" s="1509"/>
      <c r="EJN223" s="1510"/>
      <c r="EJO223" s="1506"/>
      <c r="EJP223" s="1507"/>
      <c r="EJQ223" s="1507"/>
      <c r="EJR223" s="1506"/>
      <c r="EJS223" s="1506"/>
      <c r="EJT223" s="1506"/>
      <c r="EJU223" s="1508"/>
      <c r="EJV223" s="1509"/>
      <c r="EJW223" s="1510"/>
      <c r="EJX223" s="1506"/>
      <c r="EJY223" s="1507"/>
      <c r="EJZ223" s="1507"/>
      <c r="EKA223" s="1506"/>
      <c r="EKB223" s="1506"/>
      <c r="EKC223" s="1506"/>
      <c r="EKD223" s="1508"/>
      <c r="EKE223" s="1509"/>
      <c r="EKF223" s="1510"/>
      <c r="EKG223" s="1506"/>
      <c r="EKH223" s="1507"/>
      <c r="EKI223" s="1507"/>
      <c r="EKJ223" s="1506"/>
      <c r="EKK223" s="1506"/>
      <c r="EKL223" s="1506"/>
      <c r="EKM223" s="1508"/>
      <c r="EKN223" s="1509"/>
      <c r="EKO223" s="1510"/>
      <c r="EKP223" s="1506"/>
      <c r="EKQ223" s="1507"/>
      <c r="EKR223" s="1507"/>
      <c r="EKS223" s="1506"/>
      <c r="EKT223" s="1506"/>
      <c r="EKU223" s="1506"/>
      <c r="EKV223" s="1508"/>
      <c r="EKW223" s="1509"/>
      <c r="EKX223" s="1510"/>
      <c r="EKY223" s="1506"/>
      <c r="EKZ223" s="1507"/>
      <c r="ELA223" s="1507"/>
      <c r="ELB223" s="1506"/>
      <c r="ELC223" s="1506"/>
      <c r="ELD223" s="1506"/>
      <c r="ELE223" s="1508"/>
      <c r="ELF223" s="1509"/>
      <c r="ELG223" s="1510"/>
      <c r="ELH223" s="1506"/>
      <c r="ELI223" s="1507"/>
      <c r="ELJ223" s="1507"/>
      <c r="ELK223" s="1506"/>
      <c r="ELL223" s="1506"/>
      <c r="ELM223" s="1506"/>
      <c r="ELN223" s="1508"/>
      <c r="ELO223" s="1509"/>
      <c r="ELP223" s="1510"/>
      <c r="ELQ223" s="1506"/>
      <c r="ELR223" s="1507"/>
      <c r="ELS223" s="1507"/>
      <c r="ELT223" s="1506"/>
      <c r="ELU223" s="1506"/>
      <c r="ELV223" s="1506"/>
      <c r="ELW223" s="1508"/>
      <c r="ELX223" s="1509"/>
      <c r="ELY223" s="1510"/>
      <c r="ELZ223" s="1506"/>
      <c r="EMA223" s="1507"/>
      <c r="EMB223" s="1507"/>
      <c r="EMC223" s="1506"/>
      <c r="EMD223" s="1506"/>
      <c r="EME223" s="1506"/>
      <c r="EMF223" s="1508"/>
      <c r="EMG223" s="1509"/>
      <c r="EMH223" s="1510"/>
      <c r="EMI223" s="1506"/>
      <c r="EMJ223" s="1507"/>
      <c r="EMK223" s="1507"/>
      <c r="EML223" s="1506"/>
      <c r="EMM223" s="1506"/>
      <c r="EMN223" s="1506"/>
      <c r="EMO223" s="1508"/>
      <c r="EMP223" s="1509"/>
      <c r="EMQ223" s="1510"/>
      <c r="EMR223" s="1506"/>
      <c r="EMS223" s="1507"/>
      <c r="EMT223" s="1507"/>
      <c r="EMU223" s="1506"/>
      <c r="EMV223" s="1506"/>
      <c r="EMW223" s="1506"/>
      <c r="EMX223" s="1508"/>
      <c r="EMY223" s="1509"/>
      <c r="EMZ223" s="1510"/>
      <c r="ENA223" s="1506"/>
      <c r="ENB223" s="1507"/>
      <c r="ENC223" s="1507"/>
      <c r="END223" s="1506"/>
      <c r="ENE223" s="1506"/>
      <c r="ENF223" s="1506"/>
      <c r="ENG223" s="1508"/>
      <c r="ENH223" s="1509"/>
      <c r="ENI223" s="1510"/>
      <c r="ENJ223" s="1506"/>
      <c r="ENK223" s="1507"/>
      <c r="ENL223" s="1507"/>
      <c r="ENM223" s="1506"/>
      <c r="ENN223" s="1506"/>
      <c r="ENO223" s="1506"/>
      <c r="ENP223" s="1508"/>
      <c r="ENQ223" s="1509"/>
      <c r="ENR223" s="1510"/>
      <c r="ENS223" s="1506"/>
      <c r="ENT223" s="1507"/>
      <c r="ENU223" s="1507"/>
      <c r="ENV223" s="1506"/>
      <c r="ENW223" s="1506"/>
      <c r="ENX223" s="1506"/>
      <c r="ENY223" s="1508"/>
      <c r="ENZ223" s="1509"/>
      <c r="EOA223" s="1510"/>
      <c r="EOB223" s="1506"/>
      <c r="EOC223" s="1507"/>
      <c r="EOD223" s="1507"/>
      <c r="EOE223" s="1506"/>
      <c r="EOF223" s="1506"/>
      <c r="EOG223" s="1506"/>
      <c r="EOH223" s="1508"/>
      <c r="EOI223" s="1509"/>
      <c r="EOJ223" s="1510"/>
      <c r="EOK223" s="1506"/>
      <c r="EOL223" s="1507"/>
      <c r="EOM223" s="1507"/>
      <c r="EON223" s="1506"/>
      <c r="EOO223" s="1506"/>
      <c r="EOP223" s="1506"/>
      <c r="EOQ223" s="1508"/>
      <c r="EOR223" s="1509"/>
      <c r="EOS223" s="1510"/>
      <c r="EOT223" s="1506"/>
      <c r="EOU223" s="1507"/>
      <c r="EOV223" s="1507"/>
      <c r="EOW223" s="1506"/>
      <c r="EOX223" s="1506"/>
      <c r="EOY223" s="1506"/>
      <c r="EOZ223" s="1508"/>
      <c r="EPA223" s="1509"/>
      <c r="EPB223" s="1510"/>
      <c r="EPC223" s="1506"/>
      <c r="EPD223" s="1507"/>
      <c r="EPE223" s="1507"/>
      <c r="EPF223" s="1506"/>
      <c r="EPG223" s="1506"/>
      <c r="EPH223" s="1506"/>
      <c r="EPI223" s="1508"/>
      <c r="EPJ223" s="1509"/>
      <c r="EPK223" s="1510"/>
      <c r="EPL223" s="1506"/>
      <c r="EPM223" s="1507"/>
      <c r="EPN223" s="1507"/>
      <c r="EPO223" s="1506"/>
      <c r="EPP223" s="1506"/>
      <c r="EPQ223" s="1506"/>
      <c r="EPR223" s="1508"/>
      <c r="EPS223" s="1509"/>
      <c r="EPT223" s="1510"/>
      <c r="EPU223" s="1506"/>
      <c r="EPV223" s="1507"/>
      <c r="EPW223" s="1507"/>
      <c r="EPX223" s="1506"/>
      <c r="EPY223" s="1506"/>
      <c r="EPZ223" s="1506"/>
      <c r="EQA223" s="1508"/>
      <c r="EQB223" s="1509"/>
      <c r="EQC223" s="1510"/>
      <c r="EQD223" s="1506"/>
      <c r="EQE223" s="1507"/>
      <c r="EQF223" s="1507"/>
      <c r="EQG223" s="1506"/>
      <c r="EQH223" s="1506"/>
      <c r="EQI223" s="1506"/>
      <c r="EQJ223" s="1508"/>
      <c r="EQK223" s="1509"/>
      <c r="EQL223" s="1510"/>
      <c r="EQM223" s="1506"/>
      <c r="EQN223" s="1507"/>
      <c r="EQO223" s="1507"/>
      <c r="EQP223" s="1506"/>
      <c r="EQQ223" s="1506"/>
      <c r="EQR223" s="1506"/>
      <c r="EQS223" s="1508"/>
      <c r="EQT223" s="1509"/>
      <c r="EQU223" s="1510"/>
      <c r="EQV223" s="1506"/>
      <c r="EQW223" s="1507"/>
      <c r="EQX223" s="1507"/>
      <c r="EQY223" s="1506"/>
      <c r="EQZ223" s="1506"/>
      <c r="ERA223" s="1506"/>
      <c r="ERB223" s="1508"/>
      <c r="ERC223" s="1509"/>
      <c r="ERD223" s="1510"/>
      <c r="ERE223" s="1506"/>
      <c r="ERF223" s="1507"/>
      <c r="ERG223" s="1507"/>
      <c r="ERH223" s="1506"/>
      <c r="ERI223" s="1506"/>
      <c r="ERJ223" s="1506"/>
      <c r="ERK223" s="1508"/>
      <c r="ERL223" s="1509"/>
      <c r="ERM223" s="1510"/>
      <c r="ERN223" s="1506"/>
      <c r="ERO223" s="1507"/>
      <c r="ERP223" s="1507"/>
      <c r="ERQ223" s="1506"/>
      <c r="ERR223" s="1506"/>
      <c r="ERS223" s="1506"/>
      <c r="ERT223" s="1508"/>
      <c r="ERU223" s="1509"/>
      <c r="ERV223" s="1510"/>
      <c r="ERW223" s="1506"/>
      <c r="ERX223" s="1507"/>
      <c r="ERY223" s="1507"/>
      <c r="ERZ223" s="1506"/>
      <c r="ESA223" s="1506"/>
      <c r="ESB223" s="1506"/>
      <c r="ESC223" s="1508"/>
      <c r="ESD223" s="1509"/>
      <c r="ESE223" s="1510"/>
      <c r="ESF223" s="1506"/>
      <c r="ESG223" s="1507"/>
      <c r="ESH223" s="1507"/>
      <c r="ESI223" s="1506"/>
      <c r="ESJ223" s="1506"/>
      <c r="ESK223" s="1506"/>
      <c r="ESL223" s="1508"/>
      <c r="ESM223" s="1509"/>
      <c r="ESN223" s="1510"/>
      <c r="ESO223" s="1506"/>
      <c r="ESP223" s="1507"/>
      <c r="ESQ223" s="1507"/>
      <c r="ESR223" s="1506"/>
      <c r="ESS223" s="1506"/>
      <c r="EST223" s="1506"/>
      <c r="ESU223" s="1508"/>
      <c r="ESV223" s="1509"/>
      <c r="ESW223" s="1510"/>
      <c r="ESX223" s="1506"/>
      <c r="ESY223" s="1507"/>
      <c r="ESZ223" s="1507"/>
      <c r="ETA223" s="1506"/>
      <c r="ETB223" s="1506"/>
      <c r="ETC223" s="1506"/>
      <c r="ETD223" s="1508"/>
      <c r="ETE223" s="1509"/>
      <c r="ETF223" s="1510"/>
      <c r="ETG223" s="1506"/>
      <c r="ETH223" s="1507"/>
      <c r="ETI223" s="1507"/>
      <c r="ETJ223" s="1506"/>
      <c r="ETK223" s="1506"/>
      <c r="ETL223" s="1506"/>
      <c r="ETM223" s="1508"/>
      <c r="ETN223" s="1509"/>
      <c r="ETO223" s="1510"/>
      <c r="ETP223" s="1506"/>
      <c r="ETQ223" s="1507"/>
      <c r="ETR223" s="1507"/>
      <c r="ETS223" s="1506"/>
      <c r="ETT223" s="1506"/>
      <c r="ETU223" s="1506"/>
      <c r="ETV223" s="1508"/>
      <c r="ETW223" s="1509"/>
      <c r="ETX223" s="1510"/>
      <c r="ETY223" s="1506"/>
      <c r="ETZ223" s="1507"/>
      <c r="EUA223" s="1507"/>
      <c r="EUB223" s="1506"/>
      <c r="EUC223" s="1506"/>
      <c r="EUD223" s="1506"/>
      <c r="EUE223" s="1508"/>
      <c r="EUF223" s="1509"/>
      <c r="EUG223" s="1510"/>
      <c r="EUH223" s="1506"/>
      <c r="EUI223" s="1507"/>
      <c r="EUJ223" s="1507"/>
      <c r="EUK223" s="1506"/>
      <c r="EUL223" s="1506"/>
      <c r="EUM223" s="1506"/>
      <c r="EUN223" s="1508"/>
      <c r="EUO223" s="1509"/>
      <c r="EUP223" s="1510"/>
      <c r="EUQ223" s="1506"/>
      <c r="EUR223" s="1507"/>
      <c r="EUS223" s="1507"/>
      <c r="EUT223" s="1506"/>
      <c r="EUU223" s="1506"/>
      <c r="EUV223" s="1506"/>
      <c r="EUW223" s="1508"/>
      <c r="EUX223" s="1509"/>
      <c r="EUY223" s="1510"/>
      <c r="EUZ223" s="1506"/>
      <c r="EVA223" s="1507"/>
      <c r="EVB223" s="1507"/>
      <c r="EVC223" s="1506"/>
      <c r="EVD223" s="1506"/>
      <c r="EVE223" s="1506"/>
      <c r="EVF223" s="1508"/>
      <c r="EVG223" s="1509"/>
      <c r="EVH223" s="1510"/>
      <c r="EVI223" s="1506"/>
      <c r="EVJ223" s="1507"/>
      <c r="EVK223" s="1507"/>
      <c r="EVL223" s="1506"/>
      <c r="EVM223" s="1506"/>
      <c r="EVN223" s="1506"/>
      <c r="EVO223" s="1508"/>
      <c r="EVP223" s="1509"/>
      <c r="EVQ223" s="1510"/>
      <c r="EVR223" s="1506"/>
      <c r="EVS223" s="1507"/>
      <c r="EVT223" s="1507"/>
      <c r="EVU223" s="1506"/>
      <c r="EVV223" s="1506"/>
      <c r="EVW223" s="1506"/>
      <c r="EVX223" s="1508"/>
      <c r="EVY223" s="1509"/>
      <c r="EVZ223" s="1510"/>
      <c r="EWA223" s="1506"/>
      <c r="EWB223" s="1507"/>
      <c r="EWC223" s="1507"/>
      <c r="EWD223" s="1506"/>
      <c r="EWE223" s="1506"/>
      <c r="EWF223" s="1506"/>
      <c r="EWG223" s="1508"/>
      <c r="EWH223" s="1509"/>
      <c r="EWI223" s="1510"/>
      <c r="EWJ223" s="1506"/>
      <c r="EWK223" s="1507"/>
      <c r="EWL223" s="1507"/>
      <c r="EWM223" s="1506"/>
      <c r="EWN223" s="1506"/>
      <c r="EWO223" s="1506"/>
      <c r="EWP223" s="1508"/>
      <c r="EWQ223" s="1509"/>
      <c r="EWR223" s="1510"/>
      <c r="EWS223" s="1506"/>
      <c r="EWT223" s="1507"/>
      <c r="EWU223" s="1507"/>
      <c r="EWV223" s="1506"/>
      <c r="EWW223" s="1506"/>
      <c r="EWX223" s="1506"/>
      <c r="EWY223" s="1508"/>
      <c r="EWZ223" s="1509"/>
      <c r="EXA223" s="1510"/>
      <c r="EXB223" s="1506"/>
      <c r="EXC223" s="1507"/>
      <c r="EXD223" s="1507"/>
      <c r="EXE223" s="1506"/>
      <c r="EXF223" s="1506"/>
      <c r="EXG223" s="1506"/>
      <c r="EXH223" s="1508"/>
      <c r="EXI223" s="1509"/>
      <c r="EXJ223" s="1510"/>
      <c r="EXK223" s="1506"/>
      <c r="EXL223" s="1507"/>
      <c r="EXM223" s="1507"/>
      <c r="EXN223" s="1506"/>
      <c r="EXO223" s="1506"/>
      <c r="EXP223" s="1506"/>
      <c r="EXQ223" s="1508"/>
      <c r="EXR223" s="1509"/>
      <c r="EXS223" s="1510"/>
      <c r="EXT223" s="1506"/>
      <c r="EXU223" s="1507"/>
      <c r="EXV223" s="1507"/>
      <c r="EXW223" s="1506"/>
      <c r="EXX223" s="1506"/>
      <c r="EXY223" s="1506"/>
      <c r="EXZ223" s="1508"/>
      <c r="EYA223" s="1509"/>
      <c r="EYB223" s="1510"/>
      <c r="EYC223" s="1506"/>
      <c r="EYD223" s="1507"/>
      <c r="EYE223" s="1507"/>
      <c r="EYF223" s="1506"/>
      <c r="EYG223" s="1506"/>
      <c r="EYH223" s="1506"/>
      <c r="EYI223" s="1508"/>
      <c r="EYJ223" s="1509"/>
      <c r="EYK223" s="1510"/>
      <c r="EYL223" s="1506"/>
      <c r="EYM223" s="1507"/>
      <c r="EYN223" s="1507"/>
      <c r="EYO223" s="1506"/>
      <c r="EYP223" s="1506"/>
      <c r="EYQ223" s="1506"/>
      <c r="EYR223" s="1508"/>
      <c r="EYS223" s="1509"/>
      <c r="EYT223" s="1510"/>
      <c r="EYU223" s="1506"/>
      <c r="EYV223" s="1507"/>
      <c r="EYW223" s="1507"/>
      <c r="EYX223" s="1506"/>
      <c r="EYY223" s="1506"/>
      <c r="EYZ223" s="1506"/>
      <c r="EZA223" s="1508"/>
      <c r="EZB223" s="1509"/>
      <c r="EZC223" s="1510"/>
      <c r="EZD223" s="1506"/>
      <c r="EZE223" s="1507"/>
      <c r="EZF223" s="1507"/>
      <c r="EZG223" s="1506"/>
      <c r="EZH223" s="1506"/>
      <c r="EZI223" s="1506"/>
      <c r="EZJ223" s="1508"/>
      <c r="EZK223" s="1509"/>
      <c r="EZL223" s="1510"/>
      <c r="EZM223" s="1506"/>
      <c r="EZN223" s="1507"/>
      <c r="EZO223" s="1507"/>
      <c r="EZP223" s="1506"/>
      <c r="EZQ223" s="1506"/>
      <c r="EZR223" s="1506"/>
      <c r="EZS223" s="1508"/>
      <c r="EZT223" s="1509"/>
      <c r="EZU223" s="1510"/>
      <c r="EZV223" s="1506"/>
      <c r="EZW223" s="1507"/>
      <c r="EZX223" s="1507"/>
      <c r="EZY223" s="1506"/>
      <c r="EZZ223" s="1506"/>
      <c r="FAA223" s="1506"/>
      <c r="FAB223" s="1508"/>
      <c r="FAC223" s="1509"/>
      <c r="FAD223" s="1510"/>
      <c r="FAE223" s="1506"/>
      <c r="FAF223" s="1507"/>
      <c r="FAG223" s="1507"/>
      <c r="FAH223" s="1506"/>
      <c r="FAI223" s="1506"/>
      <c r="FAJ223" s="1506"/>
      <c r="FAK223" s="1508"/>
      <c r="FAL223" s="1509"/>
      <c r="FAM223" s="1510"/>
      <c r="FAN223" s="1506"/>
      <c r="FAO223" s="1507"/>
      <c r="FAP223" s="1507"/>
      <c r="FAQ223" s="1506"/>
      <c r="FAR223" s="1506"/>
      <c r="FAS223" s="1506"/>
      <c r="FAT223" s="1508"/>
      <c r="FAU223" s="1509"/>
      <c r="FAV223" s="1510"/>
      <c r="FAW223" s="1506"/>
      <c r="FAX223" s="1507"/>
      <c r="FAY223" s="1507"/>
      <c r="FAZ223" s="1506"/>
      <c r="FBA223" s="1506"/>
      <c r="FBB223" s="1506"/>
      <c r="FBC223" s="1508"/>
      <c r="FBD223" s="1509"/>
      <c r="FBE223" s="1510"/>
      <c r="FBF223" s="1506"/>
      <c r="FBG223" s="1507"/>
      <c r="FBH223" s="1507"/>
      <c r="FBI223" s="1506"/>
      <c r="FBJ223" s="1506"/>
      <c r="FBK223" s="1506"/>
      <c r="FBL223" s="1508"/>
      <c r="FBM223" s="1509"/>
      <c r="FBN223" s="1510"/>
      <c r="FBO223" s="1506"/>
      <c r="FBP223" s="1507"/>
      <c r="FBQ223" s="1507"/>
      <c r="FBR223" s="1506"/>
      <c r="FBS223" s="1506"/>
      <c r="FBT223" s="1506"/>
      <c r="FBU223" s="1508"/>
      <c r="FBV223" s="1509"/>
      <c r="FBW223" s="1510"/>
      <c r="FBX223" s="1506"/>
      <c r="FBY223" s="1507"/>
      <c r="FBZ223" s="1507"/>
      <c r="FCA223" s="1506"/>
      <c r="FCB223" s="1506"/>
      <c r="FCC223" s="1506"/>
      <c r="FCD223" s="1508"/>
      <c r="FCE223" s="1509"/>
      <c r="FCF223" s="1510"/>
      <c r="FCG223" s="1506"/>
      <c r="FCH223" s="1507"/>
      <c r="FCI223" s="1507"/>
      <c r="FCJ223" s="1506"/>
      <c r="FCK223" s="1506"/>
      <c r="FCL223" s="1506"/>
      <c r="FCM223" s="1508"/>
      <c r="FCN223" s="1509"/>
      <c r="FCO223" s="1510"/>
      <c r="FCP223" s="1506"/>
      <c r="FCQ223" s="1507"/>
      <c r="FCR223" s="1507"/>
      <c r="FCS223" s="1506"/>
      <c r="FCT223" s="1506"/>
      <c r="FCU223" s="1506"/>
      <c r="FCV223" s="1508"/>
      <c r="FCW223" s="1509"/>
      <c r="FCX223" s="1510"/>
      <c r="FCY223" s="1506"/>
      <c r="FCZ223" s="1507"/>
      <c r="FDA223" s="1507"/>
      <c r="FDB223" s="1506"/>
      <c r="FDC223" s="1506"/>
      <c r="FDD223" s="1506"/>
      <c r="FDE223" s="1508"/>
      <c r="FDF223" s="1509"/>
      <c r="FDG223" s="1510"/>
      <c r="FDH223" s="1506"/>
      <c r="FDI223" s="1507"/>
      <c r="FDJ223" s="1507"/>
      <c r="FDK223" s="1506"/>
      <c r="FDL223" s="1506"/>
      <c r="FDM223" s="1506"/>
      <c r="FDN223" s="1508"/>
      <c r="FDO223" s="1509"/>
      <c r="FDP223" s="1510"/>
      <c r="FDQ223" s="1506"/>
      <c r="FDR223" s="1507"/>
      <c r="FDS223" s="1507"/>
      <c r="FDT223" s="1506"/>
      <c r="FDU223" s="1506"/>
      <c r="FDV223" s="1506"/>
      <c r="FDW223" s="1508"/>
      <c r="FDX223" s="1509"/>
      <c r="FDY223" s="1510"/>
      <c r="FDZ223" s="1506"/>
      <c r="FEA223" s="1507"/>
      <c r="FEB223" s="1507"/>
      <c r="FEC223" s="1506"/>
      <c r="FED223" s="1506"/>
      <c r="FEE223" s="1506"/>
      <c r="FEF223" s="1508"/>
      <c r="FEG223" s="1509"/>
      <c r="FEH223" s="1510"/>
      <c r="FEI223" s="1506"/>
      <c r="FEJ223" s="1507"/>
      <c r="FEK223" s="1507"/>
      <c r="FEL223" s="1506"/>
      <c r="FEM223" s="1506"/>
      <c r="FEN223" s="1506"/>
      <c r="FEO223" s="1508"/>
      <c r="FEP223" s="1509"/>
      <c r="FEQ223" s="1510"/>
      <c r="FER223" s="1506"/>
      <c r="FES223" s="1507"/>
      <c r="FET223" s="1507"/>
      <c r="FEU223" s="1506"/>
      <c r="FEV223" s="1506"/>
      <c r="FEW223" s="1506"/>
      <c r="FEX223" s="1508"/>
      <c r="FEY223" s="1509"/>
      <c r="FEZ223" s="1510"/>
      <c r="FFA223" s="1506"/>
      <c r="FFB223" s="1507"/>
      <c r="FFC223" s="1507"/>
      <c r="FFD223" s="1506"/>
      <c r="FFE223" s="1506"/>
      <c r="FFF223" s="1506"/>
      <c r="FFG223" s="1508"/>
      <c r="FFH223" s="1509"/>
      <c r="FFI223" s="1510"/>
      <c r="FFJ223" s="1506"/>
      <c r="FFK223" s="1507"/>
      <c r="FFL223" s="1507"/>
      <c r="FFM223" s="1506"/>
      <c r="FFN223" s="1506"/>
      <c r="FFO223" s="1506"/>
      <c r="FFP223" s="1508"/>
      <c r="FFQ223" s="1509"/>
      <c r="FFR223" s="1510"/>
      <c r="FFS223" s="1506"/>
      <c r="FFT223" s="1507"/>
      <c r="FFU223" s="1507"/>
      <c r="FFV223" s="1506"/>
      <c r="FFW223" s="1506"/>
      <c r="FFX223" s="1506"/>
      <c r="FFY223" s="1508"/>
      <c r="FFZ223" s="1509"/>
      <c r="FGA223" s="1510"/>
      <c r="FGB223" s="1506"/>
      <c r="FGC223" s="1507"/>
      <c r="FGD223" s="1507"/>
      <c r="FGE223" s="1506"/>
      <c r="FGF223" s="1506"/>
      <c r="FGG223" s="1506"/>
      <c r="FGH223" s="1508"/>
      <c r="FGI223" s="1509"/>
      <c r="FGJ223" s="1510"/>
      <c r="FGK223" s="1506"/>
      <c r="FGL223" s="1507"/>
      <c r="FGM223" s="1507"/>
      <c r="FGN223" s="1506"/>
      <c r="FGO223" s="1506"/>
      <c r="FGP223" s="1506"/>
      <c r="FGQ223" s="1508"/>
      <c r="FGR223" s="1509"/>
      <c r="FGS223" s="1510"/>
      <c r="FGT223" s="1506"/>
      <c r="FGU223" s="1507"/>
      <c r="FGV223" s="1507"/>
      <c r="FGW223" s="1506"/>
      <c r="FGX223" s="1506"/>
      <c r="FGY223" s="1506"/>
      <c r="FGZ223" s="1508"/>
      <c r="FHA223" s="1509"/>
      <c r="FHB223" s="1510"/>
      <c r="FHC223" s="1506"/>
      <c r="FHD223" s="1507"/>
      <c r="FHE223" s="1507"/>
      <c r="FHF223" s="1506"/>
      <c r="FHG223" s="1506"/>
      <c r="FHH223" s="1506"/>
      <c r="FHI223" s="1508"/>
      <c r="FHJ223" s="1509"/>
      <c r="FHK223" s="1510"/>
      <c r="FHL223" s="1506"/>
      <c r="FHM223" s="1507"/>
      <c r="FHN223" s="1507"/>
      <c r="FHO223" s="1506"/>
      <c r="FHP223" s="1506"/>
      <c r="FHQ223" s="1506"/>
      <c r="FHR223" s="1508"/>
      <c r="FHS223" s="1509"/>
      <c r="FHT223" s="1510"/>
      <c r="FHU223" s="1506"/>
      <c r="FHV223" s="1507"/>
      <c r="FHW223" s="1507"/>
      <c r="FHX223" s="1506"/>
      <c r="FHY223" s="1506"/>
      <c r="FHZ223" s="1506"/>
      <c r="FIA223" s="1508"/>
      <c r="FIB223" s="1509"/>
      <c r="FIC223" s="1510"/>
      <c r="FID223" s="1506"/>
      <c r="FIE223" s="1507"/>
      <c r="FIF223" s="1507"/>
      <c r="FIG223" s="1506"/>
      <c r="FIH223" s="1506"/>
      <c r="FII223" s="1506"/>
      <c r="FIJ223" s="1508"/>
      <c r="FIK223" s="1509"/>
      <c r="FIL223" s="1510"/>
      <c r="FIM223" s="1506"/>
      <c r="FIN223" s="1507"/>
      <c r="FIO223" s="1507"/>
      <c r="FIP223" s="1506"/>
      <c r="FIQ223" s="1506"/>
      <c r="FIR223" s="1506"/>
      <c r="FIS223" s="1508"/>
      <c r="FIT223" s="1509"/>
      <c r="FIU223" s="1510"/>
      <c r="FIV223" s="1506"/>
      <c r="FIW223" s="1507"/>
      <c r="FIX223" s="1507"/>
      <c r="FIY223" s="1506"/>
      <c r="FIZ223" s="1506"/>
      <c r="FJA223" s="1506"/>
      <c r="FJB223" s="1508"/>
      <c r="FJC223" s="1509"/>
      <c r="FJD223" s="1510"/>
      <c r="FJE223" s="1506"/>
      <c r="FJF223" s="1507"/>
      <c r="FJG223" s="1507"/>
      <c r="FJH223" s="1506"/>
      <c r="FJI223" s="1506"/>
      <c r="FJJ223" s="1506"/>
      <c r="FJK223" s="1508"/>
      <c r="FJL223" s="1509"/>
      <c r="FJM223" s="1510"/>
      <c r="FJN223" s="1506"/>
      <c r="FJO223" s="1507"/>
      <c r="FJP223" s="1507"/>
      <c r="FJQ223" s="1506"/>
      <c r="FJR223" s="1506"/>
      <c r="FJS223" s="1506"/>
      <c r="FJT223" s="1508"/>
      <c r="FJU223" s="1509"/>
      <c r="FJV223" s="1510"/>
      <c r="FJW223" s="1506"/>
      <c r="FJX223" s="1507"/>
      <c r="FJY223" s="1507"/>
      <c r="FJZ223" s="1506"/>
      <c r="FKA223" s="1506"/>
      <c r="FKB223" s="1506"/>
      <c r="FKC223" s="1508"/>
      <c r="FKD223" s="1509"/>
      <c r="FKE223" s="1510"/>
      <c r="FKF223" s="1506"/>
      <c r="FKG223" s="1507"/>
      <c r="FKH223" s="1507"/>
      <c r="FKI223" s="1506"/>
      <c r="FKJ223" s="1506"/>
      <c r="FKK223" s="1506"/>
      <c r="FKL223" s="1508"/>
      <c r="FKM223" s="1509"/>
      <c r="FKN223" s="1510"/>
      <c r="FKO223" s="1506"/>
      <c r="FKP223" s="1507"/>
      <c r="FKQ223" s="1507"/>
      <c r="FKR223" s="1506"/>
      <c r="FKS223" s="1506"/>
      <c r="FKT223" s="1506"/>
      <c r="FKU223" s="1508"/>
      <c r="FKV223" s="1509"/>
      <c r="FKW223" s="1510"/>
      <c r="FKX223" s="1506"/>
      <c r="FKY223" s="1507"/>
      <c r="FKZ223" s="1507"/>
      <c r="FLA223" s="1506"/>
      <c r="FLB223" s="1506"/>
      <c r="FLC223" s="1506"/>
      <c r="FLD223" s="1508"/>
      <c r="FLE223" s="1509"/>
      <c r="FLF223" s="1510"/>
      <c r="FLG223" s="1506"/>
      <c r="FLH223" s="1507"/>
      <c r="FLI223" s="1507"/>
      <c r="FLJ223" s="1506"/>
      <c r="FLK223" s="1506"/>
      <c r="FLL223" s="1506"/>
      <c r="FLM223" s="1508"/>
      <c r="FLN223" s="1509"/>
      <c r="FLO223" s="1510"/>
      <c r="FLP223" s="1506"/>
      <c r="FLQ223" s="1507"/>
      <c r="FLR223" s="1507"/>
      <c r="FLS223" s="1506"/>
      <c r="FLT223" s="1506"/>
      <c r="FLU223" s="1506"/>
      <c r="FLV223" s="1508"/>
      <c r="FLW223" s="1509"/>
      <c r="FLX223" s="1510"/>
      <c r="FLY223" s="1506"/>
      <c r="FLZ223" s="1507"/>
      <c r="FMA223" s="1507"/>
      <c r="FMB223" s="1506"/>
      <c r="FMC223" s="1506"/>
      <c r="FMD223" s="1506"/>
      <c r="FME223" s="1508"/>
      <c r="FMF223" s="1509"/>
      <c r="FMG223" s="1510"/>
      <c r="FMH223" s="1506"/>
      <c r="FMI223" s="1507"/>
      <c r="FMJ223" s="1507"/>
      <c r="FMK223" s="1506"/>
      <c r="FML223" s="1506"/>
      <c r="FMM223" s="1506"/>
      <c r="FMN223" s="1508"/>
      <c r="FMO223" s="1509"/>
      <c r="FMP223" s="1510"/>
      <c r="FMQ223" s="1506"/>
      <c r="FMR223" s="1507"/>
      <c r="FMS223" s="1507"/>
      <c r="FMT223" s="1506"/>
      <c r="FMU223" s="1506"/>
      <c r="FMV223" s="1506"/>
      <c r="FMW223" s="1508"/>
      <c r="FMX223" s="1509"/>
      <c r="FMY223" s="1510"/>
      <c r="FMZ223" s="1506"/>
      <c r="FNA223" s="1507"/>
      <c r="FNB223" s="1507"/>
      <c r="FNC223" s="1506"/>
      <c r="FND223" s="1506"/>
      <c r="FNE223" s="1506"/>
      <c r="FNF223" s="1508"/>
      <c r="FNG223" s="1509"/>
      <c r="FNH223" s="1510"/>
      <c r="FNI223" s="1506"/>
      <c r="FNJ223" s="1507"/>
      <c r="FNK223" s="1507"/>
      <c r="FNL223" s="1506"/>
      <c r="FNM223" s="1506"/>
      <c r="FNN223" s="1506"/>
      <c r="FNO223" s="1508"/>
      <c r="FNP223" s="1509"/>
      <c r="FNQ223" s="1510"/>
      <c r="FNR223" s="1506"/>
      <c r="FNS223" s="1507"/>
      <c r="FNT223" s="1507"/>
      <c r="FNU223" s="1506"/>
      <c r="FNV223" s="1506"/>
      <c r="FNW223" s="1506"/>
      <c r="FNX223" s="1508"/>
      <c r="FNY223" s="1509"/>
      <c r="FNZ223" s="1510"/>
      <c r="FOA223" s="1506"/>
      <c r="FOB223" s="1507"/>
      <c r="FOC223" s="1507"/>
      <c r="FOD223" s="1506"/>
      <c r="FOE223" s="1506"/>
      <c r="FOF223" s="1506"/>
      <c r="FOG223" s="1508"/>
      <c r="FOH223" s="1509"/>
      <c r="FOI223" s="1510"/>
      <c r="FOJ223" s="1506"/>
      <c r="FOK223" s="1507"/>
      <c r="FOL223" s="1507"/>
      <c r="FOM223" s="1506"/>
      <c r="FON223" s="1506"/>
      <c r="FOO223" s="1506"/>
      <c r="FOP223" s="1508"/>
      <c r="FOQ223" s="1509"/>
      <c r="FOR223" s="1510"/>
      <c r="FOS223" s="1506"/>
      <c r="FOT223" s="1507"/>
      <c r="FOU223" s="1507"/>
      <c r="FOV223" s="1506"/>
      <c r="FOW223" s="1506"/>
      <c r="FOX223" s="1506"/>
      <c r="FOY223" s="1508"/>
      <c r="FOZ223" s="1509"/>
      <c r="FPA223" s="1510"/>
      <c r="FPB223" s="1506"/>
      <c r="FPC223" s="1507"/>
      <c r="FPD223" s="1507"/>
      <c r="FPE223" s="1506"/>
      <c r="FPF223" s="1506"/>
      <c r="FPG223" s="1506"/>
      <c r="FPH223" s="1508"/>
      <c r="FPI223" s="1509"/>
      <c r="FPJ223" s="1510"/>
      <c r="FPK223" s="1506"/>
      <c r="FPL223" s="1507"/>
      <c r="FPM223" s="1507"/>
      <c r="FPN223" s="1506"/>
      <c r="FPO223" s="1506"/>
      <c r="FPP223" s="1506"/>
      <c r="FPQ223" s="1508"/>
      <c r="FPR223" s="1509"/>
      <c r="FPS223" s="1510"/>
      <c r="FPT223" s="1506"/>
      <c r="FPU223" s="1507"/>
      <c r="FPV223" s="1507"/>
      <c r="FPW223" s="1506"/>
      <c r="FPX223" s="1506"/>
      <c r="FPY223" s="1506"/>
      <c r="FPZ223" s="1508"/>
      <c r="FQA223" s="1509"/>
      <c r="FQB223" s="1510"/>
      <c r="FQC223" s="1506"/>
      <c r="FQD223" s="1507"/>
      <c r="FQE223" s="1507"/>
      <c r="FQF223" s="1506"/>
      <c r="FQG223" s="1506"/>
      <c r="FQH223" s="1506"/>
      <c r="FQI223" s="1508"/>
      <c r="FQJ223" s="1509"/>
      <c r="FQK223" s="1510"/>
      <c r="FQL223" s="1506"/>
      <c r="FQM223" s="1507"/>
      <c r="FQN223" s="1507"/>
      <c r="FQO223" s="1506"/>
      <c r="FQP223" s="1506"/>
      <c r="FQQ223" s="1506"/>
      <c r="FQR223" s="1508"/>
      <c r="FQS223" s="1509"/>
      <c r="FQT223" s="1510"/>
      <c r="FQU223" s="1506"/>
      <c r="FQV223" s="1507"/>
      <c r="FQW223" s="1507"/>
      <c r="FQX223" s="1506"/>
      <c r="FQY223" s="1506"/>
      <c r="FQZ223" s="1506"/>
      <c r="FRA223" s="1508"/>
      <c r="FRB223" s="1509"/>
      <c r="FRC223" s="1510"/>
      <c r="FRD223" s="1506"/>
      <c r="FRE223" s="1507"/>
      <c r="FRF223" s="1507"/>
      <c r="FRG223" s="1506"/>
      <c r="FRH223" s="1506"/>
      <c r="FRI223" s="1506"/>
      <c r="FRJ223" s="1508"/>
      <c r="FRK223" s="1509"/>
      <c r="FRL223" s="1510"/>
      <c r="FRM223" s="1506"/>
      <c r="FRN223" s="1507"/>
      <c r="FRO223" s="1507"/>
      <c r="FRP223" s="1506"/>
      <c r="FRQ223" s="1506"/>
      <c r="FRR223" s="1506"/>
      <c r="FRS223" s="1508"/>
      <c r="FRT223" s="1509"/>
      <c r="FRU223" s="1510"/>
      <c r="FRV223" s="1506"/>
      <c r="FRW223" s="1507"/>
      <c r="FRX223" s="1507"/>
      <c r="FRY223" s="1506"/>
      <c r="FRZ223" s="1506"/>
      <c r="FSA223" s="1506"/>
      <c r="FSB223" s="1508"/>
      <c r="FSC223" s="1509"/>
      <c r="FSD223" s="1510"/>
      <c r="FSE223" s="1506"/>
      <c r="FSF223" s="1507"/>
      <c r="FSG223" s="1507"/>
      <c r="FSH223" s="1506"/>
      <c r="FSI223" s="1506"/>
      <c r="FSJ223" s="1506"/>
      <c r="FSK223" s="1508"/>
      <c r="FSL223" s="1509"/>
      <c r="FSM223" s="1510"/>
      <c r="FSN223" s="1506"/>
      <c r="FSO223" s="1507"/>
      <c r="FSP223" s="1507"/>
      <c r="FSQ223" s="1506"/>
      <c r="FSR223" s="1506"/>
      <c r="FSS223" s="1506"/>
      <c r="FST223" s="1508"/>
      <c r="FSU223" s="1509"/>
      <c r="FSV223" s="1510"/>
      <c r="FSW223" s="1506"/>
      <c r="FSX223" s="1507"/>
      <c r="FSY223" s="1507"/>
      <c r="FSZ223" s="1506"/>
      <c r="FTA223" s="1506"/>
      <c r="FTB223" s="1506"/>
      <c r="FTC223" s="1508"/>
      <c r="FTD223" s="1509"/>
      <c r="FTE223" s="1510"/>
      <c r="FTF223" s="1506"/>
      <c r="FTG223" s="1507"/>
      <c r="FTH223" s="1507"/>
      <c r="FTI223" s="1506"/>
      <c r="FTJ223" s="1506"/>
      <c r="FTK223" s="1506"/>
      <c r="FTL223" s="1508"/>
      <c r="FTM223" s="1509"/>
      <c r="FTN223" s="1510"/>
      <c r="FTO223" s="1506"/>
      <c r="FTP223" s="1507"/>
      <c r="FTQ223" s="1507"/>
      <c r="FTR223" s="1506"/>
      <c r="FTS223" s="1506"/>
      <c r="FTT223" s="1506"/>
      <c r="FTU223" s="1508"/>
      <c r="FTV223" s="1509"/>
      <c r="FTW223" s="1510"/>
      <c r="FTX223" s="1506"/>
      <c r="FTY223" s="1507"/>
      <c r="FTZ223" s="1507"/>
      <c r="FUA223" s="1506"/>
      <c r="FUB223" s="1506"/>
      <c r="FUC223" s="1506"/>
      <c r="FUD223" s="1508"/>
      <c r="FUE223" s="1509"/>
      <c r="FUF223" s="1510"/>
      <c r="FUG223" s="1506"/>
      <c r="FUH223" s="1507"/>
      <c r="FUI223" s="1507"/>
      <c r="FUJ223" s="1506"/>
      <c r="FUK223" s="1506"/>
      <c r="FUL223" s="1506"/>
      <c r="FUM223" s="1508"/>
      <c r="FUN223" s="1509"/>
      <c r="FUO223" s="1510"/>
      <c r="FUP223" s="1506"/>
      <c r="FUQ223" s="1507"/>
      <c r="FUR223" s="1507"/>
      <c r="FUS223" s="1506"/>
      <c r="FUT223" s="1506"/>
      <c r="FUU223" s="1506"/>
      <c r="FUV223" s="1508"/>
      <c r="FUW223" s="1509"/>
      <c r="FUX223" s="1510"/>
      <c r="FUY223" s="1506"/>
      <c r="FUZ223" s="1507"/>
      <c r="FVA223" s="1507"/>
      <c r="FVB223" s="1506"/>
      <c r="FVC223" s="1506"/>
      <c r="FVD223" s="1506"/>
      <c r="FVE223" s="1508"/>
      <c r="FVF223" s="1509"/>
      <c r="FVG223" s="1510"/>
      <c r="FVH223" s="1506"/>
      <c r="FVI223" s="1507"/>
      <c r="FVJ223" s="1507"/>
      <c r="FVK223" s="1506"/>
      <c r="FVL223" s="1506"/>
      <c r="FVM223" s="1506"/>
      <c r="FVN223" s="1508"/>
      <c r="FVO223" s="1509"/>
      <c r="FVP223" s="1510"/>
      <c r="FVQ223" s="1506"/>
      <c r="FVR223" s="1507"/>
      <c r="FVS223" s="1507"/>
      <c r="FVT223" s="1506"/>
      <c r="FVU223" s="1506"/>
      <c r="FVV223" s="1506"/>
      <c r="FVW223" s="1508"/>
      <c r="FVX223" s="1509"/>
      <c r="FVY223" s="1510"/>
      <c r="FVZ223" s="1506"/>
      <c r="FWA223" s="1507"/>
      <c r="FWB223" s="1507"/>
      <c r="FWC223" s="1506"/>
      <c r="FWD223" s="1506"/>
      <c r="FWE223" s="1506"/>
      <c r="FWF223" s="1508"/>
      <c r="FWG223" s="1509"/>
      <c r="FWH223" s="1510"/>
      <c r="FWI223" s="1506"/>
      <c r="FWJ223" s="1507"/>
      <c r="FWK223" s="1507"/>
      <c r="FWL223" s="1506"/>
      <c r="FWM223" s="1506"/>
      <c r="FWN223" s="1506"/>
      <c r="FWO223" s="1508"/>
      <c r="FWP223" s="1509"/>
      <c r="FWQ223" s="1510"/>
      <c r="FWR223" s="1506"/>
      <c r="FWS223" s="1507"/>
      <c r="FWT223" s="1507"/>
      <c r="FWU223" s="1506"/>
      <c r="FWV223" s="1506"/>
      <c r="FWW223" s="1506"/>
      <c r="FWX223" s="1508"/>
      <c r="FWY223" s="1509"/>
      <c r="FWZ223" s="1510"/>
      <c r="FXA223" s="1506"/>
      <c r="FXB223" s="1507"/>
      <c r="FXC223" s="1507"/>
      <c r="FXD223" s="1506"/>
      <c r="FXE223" s="1506"/>
      <c r="FXF223" s="1506"/>
      <c r="FXG223" s="1508"/>
      <c r="FXH223" s="1509"/>
      <c r="FXI223" s="1510"/>
      <c r="FXJ223" s="1506"/>
      <c r="FXK223" s="1507"/>
      <c r="FXL223" s="1507"/>
      <c r="FXM223" s="1506"/>
      <c r="FXN223" s="1506"/>
      <c r="FXO223" s="1506"/>
      <c r="FXP223" s="1508"/>
      <c r="FXQ223" s="1509"/>
      <c r="FXR223" s="1510"/>
      <c r="FXS223" s="1506"/>
      <c r="FXT223" s="1507"/>
      <c r="FXU223" s="1507"/>
      <c r="FXV223" s="1506"/>
      <c r="FXW223" s="1506"/>
      <c r="FXX223" s="1506"/>
      <c r="FXY223" s="1508"/>
      <c r="FXZ223" s="1509"/>
      <c r="FYA223" s="1510"/>
      <c r="FYB223" s="1506"/>
      <c r="FYC223" s="1507"/>
      <c r="FYD223" s="1507"/>
      <c r="FYE223" s="1506"/>
      <c r="FYF223" s="1506"/>
      <c r="FYG223" s="1506"/>
      <c r="FYH223" s="1508"/>
      <c r="FYI223" s="1509"/>
      <c r="FYJ223" s="1510"/>
      <c r="FYK223" s="1506"/>
      <c r="FYL223" s="1507"/>
      <c r="FYM223" s="1507"/>
      <c r="FYN223" s="1506"/>
      <c r="FYO223" s="1506"/>
      <c r="FYP223" s="1506"/>
      <c r="FYQ223" s="1508"/>
      <c r="FYR223" s="1509"/>
      <c r="FYS223" s="1510"/>
      <c r="FYT223" s="1506"/>
      <c r="FYU223" s="1507"/>
      <c r="FYV223" s="1507"/>
      <c r="FYW223" s="1506"/>
      <c r="FYX223" s="1506"/>
      <c r="FYY223" s="1506"/>
      <c r="FYZ223" s="1508"/>
      <c r="FZA223" s="1509"/>
      <c r="FZB223" s="1510"/>
      <c r="FZC223" s="1506"/>
      <c r="FZD223" s="1507"/>
      <c r="FZE223" s="1507"/>
      <c r="FZF223" s="1506"/>
      <c r="FZG223" s="1506"/>
      <c r="FZH223" s="1506"/>
      <c r="FZI223" s="1508"/>
      <c r="FZJ223" s="1509"/>
      <c r="FZK223" s="1510"/>
      <c r="FZL223" s="1506"/>
      <c r="FZM223" s="1507"/>
      <c r="FZN223" s="1507"/>
      <c r="FZO223" s="1506"/>
      <c r="FZP223" s="1506"/>
      <c r="FZQ223" s="1506"/>
      <c r="FZR223" s="1508"/>
      <c r="FZS223" s="1509"/>
      <c r="FZT223" s="1510"/>
      <c r="FZU223" s="1506"/>
      <c r="FZV223" s="1507"/>
      <c r="FZW223" s="1507"/>
      <c r="FZX223" s="1506"/>
      <c r="FZY223" s="1506"/>
      <c r="FZZ223" s="1506"/>
      <c r="GAA223" s="1508"/>
      <c r="GAB223" s="1509"/>
      <c r="GAC223" s="1510"/>
      <c r="GAD223" s="1506"/>
      <c r="GAE223" s="1507"/>
      <c r="GAF223" s="1507"/>
      <c r="GAG223" s="1506"/>
      <c r="GAH223" s="1506"/>
      <c r="GAI223" s="1506"/>
      <c r="GAJ223" s="1508"/>
      <c r="GAK223" s="1509"/>
      <c r="GAL223" s="1510"/>
      <c r="GAM223" s="1506"/>
      <c r="GAN223" s="1507"/>
      <c r="GAO223" s="1507"/>
      <c r="GAP223" s="1506"/>
      <c r="GAQ223" s="1506"/>
      <c r="GAR223" s="1506"/>
      <c r="GAS223" s="1508"/>
      <c r="GAT223" s="1509"/>
      <c r="GAU223" s="1510"/>
      <c r="GAV223" s="1506"/>
      <c r="GAW223" s="1507"/>
      <c r="GAX223" s="1507"/>
      <c r="GAY223" s="1506"/>
      <c r="GAZ223" s="1506"/>
      <c r="GBA223" s="1506"/>
      <c r="GBB223" s="1508"/>
      <c r="GBC223" s="1509"/>
      <c r="GBD223" s="1510"/>
      <c r="GBE223" s="1506"/>
      <c r="GBF223" s="1507"/>
      <c r="GBG223" s="1507"/>
      <c r="GBH223" s="1506"/>
      <c r="GBI223" s="1506"/>
      <c r="GBJ223" s="1506"/>
      <c r="GBK223" s="1508"/>
      <c r="GBL223" s="1509"/>
      <c r="GBM223" s="1510"/>
      <c r="GBN223" s="1506"/>
      <c r="GBO223" s="1507"/>
      <c r="GBP223" s="1507"/>
      <c r="GBQ223" s="1506"/>
      <c r="GBR223" s="1506"/>
      <c r="GBS223" s="1506"/>
      <c r="GBT223" s="1508"/>
      <c r="GBU223" s="1509"/>
      <c r="GBV223" s="1510"/>
      <c r="GBW223" s="1506"/>
      <c r="GBX223" s="1507"/>
      <c r="GBY223" s="1507"/>
      <c r="GBZ223" s="1506"/>
      <c r="GCA223" s="1506"/>
      <c r="GCB223" s="1506"/>
      <c r="GCC223" s="1508"/>
      <c r="GCD223" s="1509"/>
      <c r="GCE223" s="1510"/>
      <c r="GCF223" s="1506"/>
      <c r="GCG223" s="1507"/>
      <c r="GCH223" s="1507"/>
      <c r="GCI223" s="1506"/>
      <c r="GCJ223" s="1506"/>
      <c r="GCK223" s="1506"/>
      <c r="GCL223" s="1508"/>
      <c r="GCM223" s="1509"/>
      <c r="GCN223" s="1510"/>
      <c r="GCO223" s="1506"/>
      <c r="GCP223" s="1507"/>
      <c r="GCQ223" s="1507"/>
      <c r="GCR223" s="1506"/>
      <c r="GCS223" s="1506"/>
      <c r="GCT223" s="1506"/>
      <c r="GCU223" s="1508"/>
      <c r="GCV223" s="1509"/>
      <c r="GCW223" s="1510"/>
      <c r="GCX223" s="1506"/>
      <c r="GCY223" s="1507"/>
      <c r="GCZ223" s="1507"/>
      <c r="GDA223" s="1506"/>
      <c r="GDB223" s="1506"/>
      <c r="GDC223" s="1506"/>
      <c r="GDD223" s="1508"/>
      <c r="GDE223" s="1509"/>
      <c r="GDF223" s="1510"/>
      <c r="GDG223" s="1506"/>
      <c r="GDH223" s="1507"/>
      <c r="GDI223" s="1507"/>
      <c r="GDJ223" s="1506"/>
      <c r="GDK223" s="1506"/>
      <c r="GDL223" s="1506"/>
      <c r="GDM223" s="1508"/>
      <c r="GDN223" s="1509"/>
      <c r="GDO223" s="1510"/>
      <c r="GDP223" s="1506"/>
      <c r="GDQ223" s="1507"/>
      <c r="GDR223" s="1507"/>
      <c r="GDS223" s="1506"/>
      <c r="GDT223" s="1506"/>
      <c r="GDU223" s="1506"/>
      <c r="GDV223" s="1508"/>
      <c r="GDW223" s="1509"/>
      <c r="GDX223" s="1510"/>
      <c r="GDY223" s="1506"/>
      <c r="GDZ223" s="1507"/>
      <c r="GEA223" s="1507"/>
      <c r="GEB223" s="1506"/>
      <c r="GEC223" s="1506"/>
      <c r="GED223" s="1506"/>
      <c r="GEE223" s="1508"/>
      <c r="GEF223" s="1509"/>
      <c r="GEG223" s="1510"/>
      <c r="GEH223" s="1506"/>
      <c r="GEI223" s="1507"/>
      <c r="GEJ223" s="1507"/>
      <c r="GEK223" s="1506"/>
      <c r="GEL223" s="1506"/>
      <c r="GEM223" s="1506"/>
      <c r="GEN223" s="1508"/>
      <c r="GEO223" s="1509"/>
      <c r="GEP223" s="1510"/>
      <c r="GEQ223" s="1506"/>
      <c r="GER223" s="1507"/>
      <c r="GES223" s="1507"/>
      <c r="GET223" s="1506"/>
      <c r="GEU223" s="1506"/>
      <c r="GEV223" s="1506"/>
      <c r="GEW223" s="1508"/>
      <c r="GEX223" s="1509"/>
      <c r="GEY223" s="1510"/>
      <c r="GEZ223" s="1506"/>
      <c r="GFA223" s="1507"/>
      <c r="GFB223" s="1507"/>
      <c r="GFC223" s="1506"/>
      <c r="GFD223" s="1506"/>
      <c r="GFE223" s="1506"/>
      <c r="GFF223" s="1508"/>
      <c r="GFG223" s="1509"/>
      <c r="GFH223" s="1510"/>
      <c r="GFI223" s="1506"/>
      <c r="GFJ223" s="1507"/>
      <c r="GFK223" s="1507"/>
      <c r="GFL223" s="1506"/>
      <c r="GFM223" s="1506"/>
      <c r="GFN223" s="1506"/>
      <c r="GFO223" s="1508"/>
      <c r="GFP223" s="1509"/>
      <c r="GFQ223" s="1510"/>
      <c r="GFR223" s="1506"/>
      <c r="GFS223" s="1507"/>
      <c r="GFT223" s="1507"/>
      <c r="GFU223" s="1506"/>
      <c r="GFV223" s="1506"/>
      <c r="GFW223" s="1506"/>
      <c r="GFX223" s="1508"/>
      <c r="GFY223" s="1509"/>
      <c r="GFZ223" s="1510"/>
      <c r="GGA223" s="1506"/>
      <c r="GGB223" s="1507"/>
      <c r="GGC223" s="1507"/>
      <c r="GGD223" s="1506"/>
      <c r="GGE223" s="1506"/>
      <c r="GGF223" s="1506"/>
      <c r="GGG223" s="1508"/>
      <c r="GGH223" s="1509"/>
      <c r="GGI223" s="1510"/>
      <c r="GGJ223" s="1506"/>
      <c r="GGK223" s="1507"/>
      <c r="GGL223" s="1507"/>
      <c r="GGM223" s="1506"/>
      <c r="GGN223" s="1506"/>
      <c r="GGO223" s="1506"/>
      <c r="GGP223" s="1508"/>
      <c r="GGQ223" s="1509"/>
      <c r="GGR223" s="1510"/>
      <c r="GGS223" s="1506"/>
      <c r="GGT223" s="1507"/>
      <c r="GGU223" s="1507"/>
      <c r="GGV223" s="1506"/>
      <c r="GGW223" s="1506"/>
      <c r="GGX223" s="1506"/>
      <c r="GGY223" s="1508"/>
      <c r="GGZ223" s="1509"/>
      <c r="GHA223" s="1510"/>
      <c r="GHB223" s="1506"/>
      <c r="GHC223" s="1507"/>
      <c r="GHD223" s="1507"/>
      <c r="GHE223" s="1506"/>
      <c r="GHF223" s="1506"/>
      <c r="GHG223" s="1506"/>
      <c r="GHH223" s="1508"/>
      <c r="GHI223" s="1509"/>
      <c r="GHJ223" s="1510"/>
      <c r="GHK223" s="1506"/>
      <c r="GHL223" s="1507"/>
      <c r="GHM223" s="1507"/>
      <c r="GHN223" s="1506"/>
      <c r="GHO223" s="1506"/>
      <c r="GHP223" s="1506"/>
      <c r="GHQ223" s="1508"/>
      <c r="GHR223" s="1509"/>
      <c r="GHS223" s="1510"/>
      <c r="GHT223" s="1506"/>
      <c r="GHU223" s="1507"/>
      <c r="GHV223" s="1507"/>
      <c r="GHW223" s="1506"/>
      <c r="GHX223" s="1506"/>
      <c r="GHY223" s="1506"/>
      <c r="GHZ223" s="1508"/>
      <c r="GIA223" s="1509"/>
      <c r="GIB223" s="1510"/>
      <c r="GIC223" s="1506"/>
      <c r="GID223" s="1507"/>
      <c r="GIE223" s="1507"/>
      <c r="GIF223" s="1506"/>
      <c r="GIG223" s="1506"/>
      <c r="GIH223" s="1506"/>
      <c r="GII223" s="1508"/>
      <c r="GIJ223" s="1509"/>
      <c r="GIK223" s="1510"/>
      <c r="GIL223" s="1506"/>
      <c r="GIM223" s="1507"/>
      <c r="GIN223" s="1507"/>
      <c r="GIO223" s="1506"/>
      <c r="GIP223" s="1506"/>
      <c r="GIQ223" s="1506"/>
      <c r="GIR223" s="1508"/>
      <c r="GIS223" s="1509"/>
      <c r="GIT223" s="1510"/>
      <c r="GIU223" s="1506"/>
      <c r="GIV223" s="1507"/>
      <c r="GIW223" s="1507"/>
      <c r="GIX223" s="1506"/>
      <c r="GIY223" s="1506"/>
      <c r="GIZ223" s="1506"/>
      <c r="GJA223" s="1508"/>
      <c r="GJB223" s="1509"/>
      <c r="GJC223" s="1510"/>
      <c r="GJD223" s="1506"/>
      <c r="GJE223" s="1507"/>
      <c r="GJF223" s="1507"/>
      <c r="GJG223" s="1506"/>
      <c r="GJH223" s="1506"/>
      <c r="GJI223" s="1506"/>
      <c r="GJJ223" s="1508"/>
      <c r="GJK223" s="1509"/>
      <c r="GJL223" s="1510"/>
      <c r="GJM223" s="1506"/>
      <c r="GJN223" s="1507"/>
      <c r="GJO223" s="1507"/>
      <c r="GJP223" s="1506"/>
      <c r="GJQ223" s="1506"/>
      <c r="GJR223" s="1506"/>
      <c r="GJS223" s="1508"/>
      <c r="GJT223" s="1509"/>
      <c r="GJU223" s="1510"/>
      <c r="GJV223" s="1506"/>
      <c r="GJW223" s="1507"/>
      <c r="GJX223" s="1507"/>
      <c r="GJY223" s="1506"/>
      <c r="GJZ223" s="1506"/>
      <c r="GKA223" s="1506"/>
      <c r="GKB223" s="1508"/>
      <c r="GKC223" s="1509"/>
      <c r="GKD223" s="1510"/>
      <c r="GKE223" s="1506"/>
      <c r="GKF223" s="1507"/>
      <c r="GKG223" s="1507"/>
      <c r="GKH223" s="1506"/>
      <c r="GKI223" s="1506"/>
      <c r="GKJ223" s="1506"/>
      <c r="GKK223" s="1508"/>
      <c r="GKL223" s="1509"/>
      <c r="GKM223" s="1510"/>
      <c r="GKN223" s="1506"/>
      <c r="GKO223" s="1507"/>
      <c r="GKP223" s="1507"/>
      <c r="GKQ223" s="1506"/>
      <c r="GKR223" s="1506"/>
      <c r="GKS223" s="1506"/>
      <c r="GKT223" s="1508"/>
      <c r="GKU223" s="1509"/>
      <c r="GKV223" s="1510"/>
      <c r="GKW223" s="1506"/>
      <c r="GKX223" s="1507"/>
      <c r="GKY223" s="1507"/>
      <c r="GKZ223" s="1506"/>
      <c r="GLA223" s="1506"/>
      <c r="GLB223" s="1506"/>
      <c r="GLC223" s="1508"/>
      <c r="GLD223" s="1509"/>
      <c r="GLE223" s="1510"/>
      <c r="GLF223" s="1506"/>
      <c r="GLG223" s="1507"/>
      <c r="GLH223" s="1507"/>
      <c r="GLI223" s="1506"/>
      <c r="GLJ223" s="1506"/>
      <c r="GLK223" s="1506"/>
      <c r="GLL223" s="1508"/>
      <c r="GLM223" s="1509"/>
      <c r="GLN223" s="1510"/>
      <c r="GLO223" s="1506"/>
      <c r="GLP223" s="1507"/>
      <c r="GLQ223" s="1507"/>
      <c r="GLR223" s="1506"/>
      <c r="GLS223" s="1506"/>
      <c r="GLT223" s="1506"/>
      <c r="GLU223" s="1508"/>
      <c r="GLV223" s="1509"/>
      <c r="GLW223" s="1510"/>
      <c r="GLX223" s="1506"/>
      <c r="GLY223" s="1507"/>
      <c r="GLZ223" s="1507"/>
      <c r="GMA223" s="1506"/>
      <c r="GMB223" s="1506"/>
      <c r="GMC223" s="1506"/>
      <c r="GMD223" s="1508"/>
      <c r="GME223" s="1509"/>
      <c r="GMF223" s="1510"/>
      <c r="GMG223" s="1506"/>
      <c r="GMH223" s="1507"/>
      <c r="GMI223" s="1507"/>
      <c r="GMJ223" s="1506"/>
      <c r="GMK223" s="1506"/>
      <c r="GML223" s="1506"/>
      <c r="GMM223" s="1508"/>
      <c r="GMN223" s="1509"/>
      <c r="GMO223" s="1510"/>
      <c r="GMP223" s="1506"/>
      <c r="GMQ223" s="1507"/>
      <c r="GMR223" s="1507"/>
      <c r="GMS223" s="1506"/>
      <c r="GMT223" s="1506"/>
      <c r="GMU223" s="1506"/>
      <c r="GMV223" s="1508"/>
      <c r="GMW223" s="1509"/>
      <c r="GMX223" s="1510"/>
      <c r="GMY223" s="1506"/>
      <c r="GMZ223" s="1507"/>
      <c r="GNA223" s="1507"/>
      <c r="GNB223" s="1506"/>
      <c r="GNC223" s="1506"/>
      <c r="GND223" s="1506"/>
      <c r="GNE223" s="1508"/>
      <c r="GNF223" s="1509"/>
      <c r="GNG223" s="1510"/>
      <c r="GNH223" s="1506"/>
      <c r="GNI223" s="1507"/>
      <c r="GNJ223" s="1507"/>
      <c r="GNK223" s="1506"/>
      <c r="GNL223" s="1506"/>
      <c r="GNM223" s="1506"/>
      <c r="GNN223" s="1508"/>
      <c r="GNO223" s="1509"/>
      <c r="GNP223" s="1510"/>
      <c r="GNQ223" s="1506"/>
      <c r="GNR223" s="1507"/>
      <c r="GNS223" s="1507"/>
      <c r="GNT223" s="1506"/>
      <c r="GNU223" s="1506"/>
      <c r="GNV223" s="1506"/>
      <c r="GNW223" s="1508"/>
      <c r="GNX223" s="1509"/>
      <c r="GNY223" s="1510"/>
      <c r="GNZ223" s="1506"/>
      <c r="GOA223" s="1507"/>
      <c r="GOB223" s="1507"/>
      <c r="GOC223" s="1506"/>
      <c r="GOD223" s="1506"/>
      <c r="GOE223" s="1506"/>
      <c r="GOF223" s="1508"/>
      <c r="GOG223" s="1509"/>
      <c r="GOH223" s="1510"/>
      <c r="GOI223" s="1506"/>
      <c r="GOJ223" s="1507"/>
      <c r="GOK223" s="1507"/>
      <c r="GOL223" s="1506"/>
      <c r="GOM223" s="1506"/>
      <c r="GON223" s="1506"/>
      <c r="GOO223" s="1508"/>
      <c r="GOP223" s="1509"/>
      <c r="GOQ223" s="1510"/>
      <c r="GOR223" s="1506"/>
      <c r="GOS223" s="1507"/>
      <c r="GOT223" s="1507"/>
      <c r="GOU223" s="1506"/>
      <c r="GOV223" s="1506"/>
      <c r="GOW223" s="1506"/>
      <c r="GOX223" s="1508"/>
      <c r="GOY223" s="1509"/>
      <c r="GOZ223" s="1510"/>
      <c r="GPA223" s="1506"/>
      <c r="GPB223" s="1507"/>
      <c r="GPC223" s="1507"/>
      <c r="GPD223" s="1506"/>
      <c r="GPE223" s="1506"/>
      <c r="GPF223" s="1506"/>
      <c r="GPG223" s="1508"/>
      <c r="GPH223" s="1509"/>
      <c r="GPI223" s="1510"/>
      <c r="GPJ223" s="1506"/>
      <c r="GPK223" s="1507"/>
      <c r="GPL223" s="1507"/>
      <c r="GPM223" s="1506"/>
      <c r="GPN223" s="1506"/>
      <c r="GPO223" s="1506"/>
      <c r="GPP223" s="1508"/>
      <c r="GPQ223" s="1509"/>
      <c r="GPR223" s="1510"/>
      <c r="GPS223" s="1506"/>
      <c r="GPT223" s="1507"/>
      <c r="GPU223" s="1507"/>
      <c r="GPV223" s="1506"/>
      <c r="GPW223" s="1506"/>
      <c r="GPX223" s="1506"/>
      <c r="GPY223" s="1508"/>
      <c r="GPZ223" s="1509"/>
      <c r="GQA223" s="1510"/>
      <c r="GQB223" s="1506"/>
      <c r="GQC223" s="1507"/>
      <c r="GQD223" s="1507"/>
      <c r="GQE223" s="1506"/>
      <c r="GQF223" s="1506"/>
      <c r="GQG223" s="1506"/>
      <c r="GQH223" s="1508"/>
      <c r="GQI223" s="1509"/>
      <c r="GQJ223" s="1510"/>
      <c r="GQK223" s="1506"/>
      <c r="GQL223" s="1507"/>
      <c r="GQM223" s="1507"/>
      <c r="GQN223" s="1506"/>
      <c r="GQO223" s="1506"/>
      <c r="GQP223" s="1506"/>
      <c r="GQQ223" s="1508"/>
      <c r="GQR223" s="1509"/>
      <c r="GQS223" s="1510"/>
      <c r="GQT223" s="1506"/>
      <c r="GQU223" s="1507"/>
      <c r="GQV223" s="1507"/>
      <c r="GQW223" s="1506"/>
      <c r="GQX223" s="1506"/>
      <c r="GQY223" s="1506"/>
      <c r="GQZ223" s="1508"/>
      <c r="GRA223" s="1509"/>
      <c r="GRB223" s="1510"/>
      <c r="GRC223" s="1506"/>
      <c r="GRD223" s="1507"/>
      <c r="GRE223" s="1507"/>
      <c r="GRF223" s="1506"/>
      <c r="GRG223" s="1506"/>
      <c r="GRH223" s="1506"/>
      <c r="GRI223" s="1508"/>
      <c r="GRJ223" s="1509"/>
      <c r="GRK223" s="1510"/>
      <c r="GRL223" s="1506"/>
      <c r="GRM223" s="1507"/>
      <c r="GRN223" s="1507"/>
      <c r="GRO223" s="1506"/>
      <c r="GRP223" s="1506"/>
      <c r="GRQ223" s="1506"/>
      <c r="GRR223" s="1508"/>
      <c r="GRS223" s="1509"/>
      <c r="GRT223" s="1510"/>
      <c r="GRU223" s="1506"/>
      <c r="GRV223" s="1507"/>
      <c r="GRW223" s="1507"/>
      <c r="GRX223" s="1506"/>
      <c r="GRY223" s="1506"/>
      <c r="GRZ223" s="1506"/>
      <c r="GSA223" s="1508"/>
      <c r="GSB223" s="1509"/>
      <c r="GSC223" s="1510"/>
      <c r="GSD223" s="1506"/>
      <c r="GSE223" s="1507"/>
      <c r="GSF223" s="1507"/>
      <c r="GSG223" s="1506"/>
      <c r="GSH223" s="1506"/>
      <c r="GSI223" s="1506"/>
      <c r="GSJ223" s="1508"/>
      <c r="GSK223" s="1509"/>
      <c r="GSL223" s="1510"/>
      <c r="GSM223" s="1506"/>
      <c r="GSN223" s="1507"/>
      <c r="GSO223" s="1507"/>
      <c r="GSP223" s="1506"/>
      <c r="GSQ223" s="1506"/>
      <c r="GSR223" s="1506"/>
      <c r="GSS223" s="1508"/>
      <c r="GST223" s="1509"/>
      <c r="GSU223" s="1510"/>
      <c r="GSV223" s="1506"/>
      <c r="GSW223" s="1507"/>
      <c r="GSX223" s="1507"/>
      <c r="GSY223" s="1506"/>
      <c r="GSZ223" s="1506"/>
      <c r="GTA223" s="1506"/>
      <c r="GTB223" s="1508"/>
      <c r="GTC223" s="1509"/>
      <c r="GTD223" s="1510"/>
      <c r="GTE223" s="1506"/>
      <c r="GTF223" s="1507"/>
      <c r="GTG223" s="1507"/>
      <c r="GTH223" s="1506"/>
      <c r="GTI223" s="1506"/>
      <c r="GTJ223" s="1506"/>
      <c r="GTK223" s="1508"/>
      <c r="GTL223" s="1509"/>
      <c r="GTM223" s="1510"/>
      <c r="GTN223" s="1506"/>
      <c r="GTO223" s="1507"/>
      <c r="GTP223" s="1507"/>
      <c r="GTQ223" s="1506"/>
      <c r="GTR223" s="1506"/>
      <c r="GTS223" s="1506"/>
      <c r="GTT223" s="1508"/>
      <c r="GTU223" s="1509"/>
      <c r="GTV223" s="1510"/>
      <c r="GTW223" s="1506"/>
      <c r="GTX223" s="1507"/>
      <c r="GTY223" s="1507"/>
      <c r="GTZ223" s="1506"/>
      <c r="GUA223" s="1506"/>
      <c r="GUB223" s="1506"/>
      <c r="GUC223" s="1508"/>
      <c r="GUD223" s="1509"/>
      <c r="GUE223" s="1510"/>
      <c r="GUF223" s="1506"/>
      <c r="GUG223" s="1507"/>
      <c r="GUH223" s="1507"/>
      <c r="GUI223" s="1506"/>
      <c r="GUJ223" s="1506"/>
      <c r="GUK223" s="1506"/>
      <c r="GUL223" s="1508"/>
      <c r="GUM223" s="1509"/>
      <c r="GUN223" s="1510"/>
      <c r="GUO223" s="1506"/>
      <c r="GUP223" s="1507"/>
      <c r="GUQ223" s="1507"/>
      <c r="GUR223" s="1506"/>
      <c r="GUS223" s="1506"/>
      <c r="GUT223" s="1506"/>
      <c r="GUU223" s="1508"/>
      <c r="GUV223" s="1509"/>
      <c r="GUW223" s="1510"/>
      <c r="GUX223" s="1506"/>
      <c r="GUY223" s="1507"/>
      <c r="GUZ223" s="1507"/>
      <c r="GVA223" s="1506"/>
      <c r="GVB223" s="1506"/>
      <c r="GVC223" s="1506"/>
      <c r="GVD223" s="1508"/>
      <c r="GVE223" s="1509"/>
      <c r="GVF223" s="1510"/>
      <c r="GVG223" s="1506"/>
      <c r="GVH223" s="1507"/>
      <c r="GVI223" s="1507"/>
      <c r="GVJ223" s="1506"/>
      <c r="GVK223" s="1506"/>
      <c r="GVL223" s="1506"/>
      <c r="GVM223" s="1508"/>
      <c r="GVN223" s="1509"/>
      <c r="GVO223" s="1510"/>
      <c r="GVP223" s="1506"/>
      <c r="GVQ223" s="1507"/>
      <c r="GVR223" s="1507"/>
      <c r="GVS223" s="1506"/>
      <c r="GVT223" s="1506"/>
      <c r="GVU223" s="1506"/>
      <c r="GVV223" s="1508"/>
      <c r="GVW223" s="1509"/>
      <c r="GVX223" s="1510"/>
      <c r="GVY223" s="1506"/>
      <c r="GVZ223" s="1507"/>
      <c r="GWA223" s="1507"/>
      <c r="GWB223" s="1506"/>
      <c r="GWC223" s="1506"/>
      <c r="GWD223" s="1506"/>
      <c r="GWE223" s="1508"/>
      <c r="GWF223" s="1509"/>
      <c r="GWG223" s="1510"/>
      <c r="GWH223" s="1506"/>
      <c r="GWI223" s="1507"/>
      <c r="GWJ223" s="1507"/>
      <c r="GWK223" s="1506"/>
      <c r="GWL223" s="1506"/>
      <c r="GWM223" s="1506"/>
      <c r="GWN223" s="1508"/>
      <c r="GWO223" s="1509"/>
      <c r="GWP223" s="1510"/>
      <c r="GWQ223" s="1506"/>
      <c r="GWR223" s="1507"/>
      <c r="GWS223" s="1507"/>
      <c r="GWT223" s="1506"/>
      <c r="GWU223" s="1506"/>
      <c r="GWV223" s="1506"/>
      <c r="GWW223" s="1508"/>
      <c r="GWX223" s="1509"/>
      <c r="GWY223" s="1510"/>
      <c r="GWZ223" s="1506"/>
      <c r="GXA223" s="1507"/>
      <c r="GXB223" s="1507"/>
      <c r="GXC223" s="1506"/>
      <c r="GXD223" s="1506"/>
      <c r="GXE223" s="1506"/>
      <c r="GXF223" s="1508"/>
      <c r="GXG223" s="1509"/>
      <c r="GXH223" s="1510"/>
      <c r="GXI223" s="1506"/>
      <c r="GXJ223" s="1507"/>
      <c r="GXK223" s="1507"/>
      <c r="GXL223" s="1506"/>
      <c r="GXM223" s="1506"/>
      <c r="GXN223" s="1506"/>
      <c r="GXO223" s="1508"/>
      <c r="GXP223" s="1509"/>
      <c r="GXQ223" s="1510"/>
      <c r="GXR223" s="1506"/>
      <c r="GXS223" s="1507"/>
      <c r="GXT223" s="1507"/>
      <c r="GXU223" s="1506"/>
      <c r="GXV223" s="1506"/>
      <c r="GXW223" s="1506"/>
      <c r="GXX223" s="1508"/>
      <c r="GXY223" s="1509"/>
      <c r="GXZ223" s="1510"/>
      <c r="GYA223" s="1506"/>
      <c r="GYB223" s="1507"/>
      <c r="GYC223" s="1507"/>
      <c r="GYD223" s="1506"/>
      <c r="GYE223" s="1506"/>
      <c r="GYF223" s="1506"/>
      <c r="GYG223" s="1508"/>
      <c r="GYH223" s="1509"/>
      <c r="GYI223" s="1510"/>
      <c r="GYJ223" s="1506"/>
      <c r="GYK223" s="1507"/>
      <c r="GYL223" s="1507"/>
      <c r="GYM223" s="1506"/>
      <c r="GYN223" s="1506"/>
      <c r="GYO223" s="1506"/>
      <c r="GYP223" s="1508"/>
      <c r="GYQ223" s="1509"/>
      <c r="GYR223" s="1510"/>
      <c r="GYS223" s="1506"/>
      <c r="GYT223" s="1507"/>
      <c r="GYU223" s="1507"/>
      <c r="GYV223" s="1506"/>
      <c r="GYW223" s="1506"/>
      <c r="GYX223" s="1506"/>
      <c r="GYY223" s="1508"/>
      <c r="GYZ223" s="1509"/>
      <c r="GZA223" s="1510"/>
      <c r="GZB223" s="1506"/>
      <c r="GZC223" s="1507"/>
      <c r="GZD223" s="1507"/>
      <c r="GZE223" s="1506"/>
      <c r="GZF223" s="1506"/>
      <c r="GZG223" s="1506"/>
      <c r="GZH223" s="1508"/>
      <c r="GZI223" s="1509"/>
      <c r="GZJ223" s="1510"/>
      <c r="GZK223" s="1506"/>
      <c r="GZL223" s="1507"/>
      <c r="GZM223" s="1507"/>
      <c r="GZN223" s="1506"/>
      <c r="GZO223" s="1506"/>
      <c r="GZP223" s="1506"/>
      <c r="GZQ223" s="1508"/>
      <c r="GZR223" s="1509"/>
      <c r="GZS223" s="1510"/>
      <c r="GZT223" s="1506"/>
      <c r="GZU223" s="1507"/>
      <c r="GZV223" s="1507"/>
      <c r="GZW223" s="1506"/>
      <c r="GZX223" s="1506"/>
      <c r="GZY223" s="1506"/>
      <c r="GZZ223" s="1508"/>
      <c r="HAA223" s="1509"/>
      <c r="HAB223" s="1510"/>
      <c r="HAC223" s="1506"/>
      <c r="HAD223" s="1507"/>
      <c r="HAE223" s="1507"/>
      <c r="HAF223" s="1506"/>
      <c r="HAG223" s="1506"/>
      <c r="HAH223" s="1506"/>
      <c r="HAI223" s="1508"/>
      <c r="HAJ223" s="1509"/>
      <c r="HAK223" s="1510"/>
      <c r="HAL223" s="1506"/>
      <c r="HAM223" s="1507"/>
      <c r="HAN223" s="1507"/>
      <c r="HAO223" s="1506"/>
      <c r="HAP223" s="1506"/>
      <c r="HAQ223" s="1506"/>
      <c r="HAR223" s="1508"/>
      <c r="HAS223" s="1509"/>
      <c r="HAT223" s="1510"/>
      <c r="HAU223" s="1506"/>
      <c r="HAV223" s="1507"/>
      <c r="HAW223" s="1507"/>
      <c r="HAX223" s="1506"/>
      <c r="HAY223" s="1506"/>
      <c r="HAZ223" s="1506"/>
      <c r="HBA223" s="1508"/>
      <c r="HBB223" s="1509"/>
      <c r="HBC223" s="1510"/>
      <c r="HBD223" s="1506"/>
      <c r="HBE223" s="1507"/>
      <c r="HBF223" s="1507"/>
      <c r="HBG223" s="1506"/>
      <c r="HBH223" s="1506"/>
      <c r="HBI223" s="1506"/>
      <c r="HBJ223" s="1508"/>
      <c r="HBK223" s="1509"/>
      <c r="HBL223" s="1510"/>
      <c r="HBM223" s="1506"/>
      <c r="HBN223" s="1507"/>
      <c r="HBO223" s="1507"/>
      <c r="HBP223" s="1506"/>
      <c r="HBQ223" s="1506"/>
      <c r="HBR223" s="1506"/>
      <c r="HBS223" s="1508"/>
      <c r="HBT223" s="1509"/>
      <c r="HBU223" s="1510"/>
      <c r="HBV223" s="1506"/>
      <c r="HBW223" s="1507"/>
      <c r="HBX223" s="1507"/>
      <c r="HBY223" s="1506"/>
      <c r="HBZ223" s="1506"/>
      <c r="HCA223" s="1506"/>
      <c r="HCB223" s="1508"/>
      <c r="HCC223" s="1509"/>
      <c r="HCD223" s="1510"/>
      <c r="HCE223" s="1506"/>
      <c r="HCF223" s="1507"/>
      <c r="HCG223" s="1507"/>
      <c r="HCH223" s="1506"/>
      <c r="HCI223" s="1506"/>
      <c r="HCJ223" s="1506"/>
      <c r="HCK223" s="1508"/>
      <c r="HCL223" s="1509"/>
      <c r="HCM223" s="1510"/>
      <c r="HCN223" s="1506"/>
      <c r="HCO223" s="1507"/>
      <c r="HCP223" s="1507"/>
      <c r="HCQ223" s="1506"/>
      <c r="HCR223" s="1506"/>
      <c r="HCS223" s="1506"/>
      <c r="HCT223" s="1508"/>
      <c r="HCU223" s="1509"/>
      <c r="HCV223" s="1510"/>
      <c r="HCW223" s="1506"/>
      <c r="HCX223" s="1507"/>
      <c r="HCY223" s="1507"/>
      <c r="HCZ223" s="1506"/>
      <c r="HDA223" s="1506"/>
      <c r="HDB223" s="1506"/>
      <c r="HDC223" s="1508"/>
      <c r="HDD223" s="1509"/>
      <c r="HDE223" s="1510"/>
      <c r="HDF223" s="1506"/>
      <c r="HDG223" s="1507"/>
      <c r="HDH223" s="1507"/>
      <c r="HDI223" s="1506"/>
      <c r="HDJ223" s="1506"/>
      <c r="HDK223" s="1506"/>
      <c r="HDL223" s="1508"/>
      <c r="HDM223" s="1509"/>
      <c r="HDN223" s="1510"/>
      <c r="HDO223" s="1506"/>
      <c r="HDP223" s="1507"/>
      <c r="HDQ223" s="1507"/>
      <c r="HDR223" s="1506"/>
      <c r="HDS223" s="1506"/>
      <c r="HDT223" s="1506"/>
      <c r="HDU223" s="1508"/>
      <c r="HDV223" s="1509"/>
      <c r="HDW223" s="1510"/>
      <c r="HDX223" s="1506"/>
      <c r="HDY223" s="1507"/>
      <c r="HDZ223" s="1507"/>
      <c r="HEA223" s="1506"/>
      <c r="HEB223" s="1506"/>
      <c r="HEC223" s="1506"/>
      <c r="HED223" s="1508"/>
      <c r="HEE223" s="1509"/>
      <c r="HEF223" s="1510"/>
      <c r="HEG223" s="1506"/>
      <c r="HEH223" s="1507"/>
      <c r="HEI223" s="1507"/>
      <c r="HEJ223" s="1506"/>
      <c r="HEK223" s="1506"/>
      <c r="HEL223" s="1506"/>
      <c r="HEM223" s="1508"/>
      <c r="HEN223" s="1509"/>
      <c r="HEO223" s="1510"/>
      <c r="HEP223" s="1506"/>
      <c r="HEQ223" s="1507"/>
      <c r="HER223" s="1507"/>
      <c r="HES223" s="1506"/>
      <c r="HET223" s="1506"/>
      <c r="HEU223" s="1506"/>
      <c r="HEV223" s="1508"/>
      <c r="HEW223" s="1509"/>
      <c r="HEX223" s="1510"/>
      <c r="HEY223" s="1506"/>
      <c r="HEZ223" s="1507"/>
      <c r="HFA223" s="1507"/>
      <c r="HFB223" s="1506"/>
      <c r="HFC223" s="1506"/>
      <c r="HFD223" s="1506"/>
      <c r="HFE223" s="1508"/>
      <c r="HFF223" s="1509"/>
      <c r="HFG223" s="1510"/>
      <c r="HFH223" s="1506"/>
      <c r="HFI223" s="1507"/>
      <c r="HFJ223" s="1507"/>
      <c r="HFK223" s="1506"/>
      <c r="HFL223" s="1506"/>
      <c r="HFM223" s="1506"/>
      <c r="HFN223" s="1508"/>
      <c r="HFO223" s="1509"/>
      <c r="HFP223" s="1510"/>
      <c r="HFQ223" s="1506"/>
      <c r="HFR223" s="1507"/>
      <c r="HFS223" s="1507"/>
      <c r="HFT223" s="1506"/>
      <c r="HFU223" s="1506"/>
      <c r="HFV223" s="1506"/>
      <c r="HFW223" s="1508"/>
      <c r="HFX223" s="1509"/>
      <c r="HFY223" s="1510"/>
      <c r="HFZ223" s="1506"/>
      <c r="HGA223" s="1507"/>
      <c r="HGB223" s="1507"/>
      <c r="HGC223" s="1506"/>
      <c r="HGD223" s="1506"/>
      <c r="HGE223" s="1506"/>
      <c r="HGF223" s="1508"/>
      <c r="HGG223" s="1509"/>
      <c r="HGH223" s="1510"/>
      <c r="HGI223" s="1506"/>
      <c r="HGJ223" s="1507"/>
      <c r="HGK223" s="1507"/>
      <c r="HGL223" s="1506"/>
      <c r="HGM223" s="1506"/>
      <c r="HGN223" s="1506"/>
      <c r="HGO223" s="1508"/>
      <c r="HGP223" s="1509"/>
      <c r="HGQ223" s="1510"/>
      <c r="HGR223" s="1506"/>
      <c r="HGS223" s="1507"/>
      <c r="HGT223" s="1507"/>
      <c r="HGU223" s="1506"/>
      <c r="HGV223" s="1506"/>
      <c r="HGW223" s="1506"/>
      <c r="HGX223" s="1508"/>
      <c r="HGY223" s="1509"/>
      <c r="HGZ223" s="1510"/>
      <c r="HHA223" s="1506"/>
      <c r="HHB223" s="1507"/>
      <c r="HHC223" s="1507"/>
      <c r="HHD223" s="1506"/>
      <c r="HHE223" s="1506"/>
      <c r="HHF223" s="1506"/>
      <c r="HHG223" s="1508"/>
      <c r="HHH223" s="1509"/>
      <c r="HHI223" s="1510"/>
      <c r="HHJ223" s="1506"/>
      <c r="HHK223" s="1507"/>
      <c r="HHL223" s="1507"/>
      <c r="HHM223" s="1506"/>
      <c r="HHN223" s="1506"/>
      <c r="HHO223" s="1506"/>
      <c r="HHP223" s="1508"/>
      <c r="HHQ223" s="1509"/>
      <c r="HHR223" s="1510"/>
      <c r="HHS223" s="1506"/>
      <c r="HHT223" s="1507"/>
      <c r="HHU223" s="1507"/>
      <c r="HHV223" s="1506"/>
      <c r="HHW223" s="1506"/>
      <c r="HHX223" s="1506"/>
      <c r="HHY223" s="1508"/>
      <c r="HHZ223" s="1509"/>
      <c r="HIA223" s="1510"/>
      <c r="HIB223" s="1506"/>
      <c r="HIC223" s="1507"/>
      <c r="HID223" s="1507"/>
      <c r="HIE223" s="1506"/>
      <c r="HIF223" s="1506"/>
      <c r="HIG223" s="1506"/>
      <c r="HIH223" s="1508"/>
      <c r="HII223" s="1509"/>
      <c r="HIJ223" s="1510"/>
      <c r="HIK223" s="1506"/>
      <c r="HIL223" s="1507"/>
      <c r="HIM223" s="1507"/>
      <c r="HIN223" s="1506"/>
      <c r="HIO223" s="1506"/>
      <c r="HIP223" s="1506"/>
      <c r="HIQ223" s="1508"/>
      <c r="HIR223" s="1509"/>
      <c r="HIS223" s="1510"/>
      <c r="HIT223" s="1506"/>
      <c r="HIU223" s="1507"/>
      <c r="HIV223" s="1507"/>
      <c r="HIW223" s="1506"/>
      <c r="HIX223" s="1506"/>
      <c r="HIY223" s="1506"/>
      <c r="HIZ223" s="1508"/>
      <c r="HJA223" s="1509"/>
      <c r="HJB223" s="1510"/>
      <c r="HJC223" s="1506"/>
      <c r="HJD223" s="1507"/>
      <c r="HJE223" s="1507"/>
      <c r="HJF223" s="1506"/>
      <c r="HJG223" s="1506"/>
      <c r="HJH223" s="1506"/>
      <c r="HJI223" s="1508"/>
      <c r="HJJ223" s="1509"/>
      <c r="HJK223" s="1510"/>
      <c r="HJL223" s="1506"/>
      <c r="HJM223" s="1507"/>
      <c r="HJN223" s="1507"/>
      <c r="HJO223" s="1506"/>
      <c r="HJP223" s="1506"/>
      <c r="HJQ223" s="1506"/>
      <c r="HJR223" s="1508"/>
      <c r="HJS223" s="1509"/>
      <c r="HJT223" s="1510"/>
      <c r="HJU223" s="1506"/>
      <c r="HJV223" s="1507"/>
      <c r="HJW223" s="1507"/>
      <c r="HJX223" s="1506"/>
      <c r="HJY223" s="1506"/>
      <c r="HJZ223" s="1506"/>
      <c r="HKA223" s="1508"/>
      <c r="HKB223" s="1509"/>
      <c r="HKC223" s="1510"/>
      <c r="HKD223" s="1506"/>
      <c r="HKE223" s="1507"/>
      <c r="HKF223" s="1507"/>
      <c r="HKG223" s="1506"/>
      <c r="HKH223" s="1506"/>
      <c r="HKI223" s="1506"/>
      <c r="HKJ223" s="1508"/>
      <c r="HKK223" s="1509"/>
      <c r="HKL223" s="1510"/>
      <c r="HKM223" s="1506"/>
      <c r="HKN223" s="1507"/>
      <c r="HKO223" s="1507"/>
      <c r="HKP223" s="1506"/>
      <c r="HKQ223" s="1506"/>
      <c r="HKR223" s="1506"/>
      <c r="HKS223" s="1508"/>
      <c r="HKT223" s="1509"/>
      <c r="HKU223" s="1510"/>
      <c r="HKV223" s="1506"/>
      <c r="HKW223" s="1507"/>
      <c r="HKX223" s="1507"/>
      <c r="HKY223" s="1506"/>
      <c r="HKZ223" s="1506"/>
      <c r="HLA223" s="1506"/>
      <c r="HLB223" s="1508"/>
      <c r="HLC223" s="1509"/>
      <c r="HLD223" s="1510"/>
      <c r="HLE223" s="1506"/>
      <c r="HLF223" s="1507"/>
      <c r="HLG223" s="1507"/>
      <c r="HLH223" s="1506"/>
      <c r="HLI223" s="1506"/>
      <c r="HLJ223" s="1506"/>
      <c r="HLK223" s="1508"/>
      <c r="HLL223" s="1509"/>
      <c r="HLM223" s="1510"/>
      <c r="HLN223" s="1506"/>
      <c r="HLO223" s="1507"/>
      <c r="HLP223" s="1507"/>
      <c r="HLQ223" s="1506"/>
      <c r="HLR223" s="1506"/>
      <c r="HLS223" s="1506"/>
      <c r="HLT223" s="1508"/>
      <c r="HLU223" s="1509"/>
      <c r="HLV223" s="1510"/>
      <c r="HLW223" s="1506"/>
      <c r="HLX223" s="1507"/>
      <c r="HLY223" s="1507"/>
      <c r="HLZ223" s="1506"/>
      <c r="HMA223" s="1506"/>
      <c r="HMB223" s="1506"/>
      <c r="HMC223" s="1508"/>
      <c r="HMD223" s="1509"/>
      <c r="HME223" s="1510"/>
      <c r="HMF223" s="1506"/>
      <c r="HMG223" s="1507"/>
      <c r="HMH223" s="1507"/>
      <c r="HMI223" s="1506"/>
      <c r="HMJ223" s="1506"/>
      <c r="HMK223" s="1506"/>
      <c r="HML223" s="1508"/>
      <c r="HMM223" s="1509"/>
      <c r="HMN223" s="1510"/>
      <c r="HMO223" s="1506"/>
      <c r="HMP223" s="1507"/>
      <c r="HMQ223" s="1507"/>
      <c r="HMR223" s="1506"/>
      <c r="HMS223" s="1506"/>
      <c r="HMT223" s="1506"/>
      <c r="HMU223" s="1508"/>
      <c r="HMV223" s="1509"/>
      <c r="HMW223" s="1510"/>
      <c r="HMX223" s="1506"/>
      <c r="HMY223" s="1507"/>
      <c r="HMZ223" s="1507"/>
      <c r="HNA223" s="1506"/>
      <c r="HNB223" s="1506"/>
      <c r="HNC223" s="1506"/>
      <c r="HND223" s="1508"/>
      <c r="HNE223" s="1509"/>
      <c r="HNF223" s="1510"/>
      <c r="HNG223" s="1506"/>
      <c r="HNH223" s="1507"/>
      <c r="HNI223" s="1507"/>
      <c r="HNJ223" s="1506"/>
      <c r="HNK223" s="1506"/>
      <c r="HNL223" s="1506"/>
      <c r="HNM223" s="1508"/>
      <c r="HNN223" s="1509"/>
      <c r="HNO223" s="1510"/>
      <c r="HNP223" s="1506"/>
      <c r="HNQ223" s="1507"/>
      <c r="HNR223" s="1507"/>
      <c r="HNS223" s="1506"/>
      <c r="HNT223" s="1506"/>
      <c r="HNU223" s="1506"/>
      <c r="HNV223" s="1508"/>
      <c r="HNW223" s="1509"/>
      <c r="HNX223" s="1510"/>
      <c r="HNY223" s="1506"/>
      <c r="HNZ223" s="1507"/>
      <c r="HOA223" s="1507"/>
      <c r="HOB223" s="1506"/>
      <c r="HOC223" s="1506"/>
      <c r="HOD223" s="1506"/>
      <c r="HOE223" s="1508"/>
      <c r="HOF223" s="1509"/>
      <c r="HOG223" s="1510"/>
      <c r="HOH223" s="1506"/>
      <c r="HOI223" s="1507"/>
      <c r="HOJ223" s="1507"/>
      <c r="HOK223" s="1506"/>
      <c r="HOL223" s="1506"/>
      <c r="HOM223" s="1506"/>
      <c r="HON223" s="1508"/>
      <c r="HOO223" s="1509"/>
      <c r="HOP223" s="1510"/>
      <c r="HOQ223" s="1506"/>
      <c r="HOR223" s="1507"/>
      <c r="HOS223" s="1507"/>
      <c r="HOT223" s="1506"/>
      <c r="HOU223" s="1506"/>
      <c r="HOV223" s="1506"/>
      <c r="HOW223" s="1508"/>
      <c r="HOX223" s="1509"/>
      <c r="HOY223" s="1510"/>
      <c r="HOZ223" s="1506"/>
      <c r="HPA223" s="1507"/>
      <c r="HPB223" s="1507"/>
      <c r="HPC223" s="1506"/>
      <c r="HPD223" s="1506"/>
      <c r="HPE223" s="1506"/>
      <c r="HPF223" s="1508"/>
      <c r="HPG223" s="1509"/>
      <c r="HPH223" s="1510"/>
      <c r="HPI223" s="1506"/>
      <c r="HPJ223" s="1507"/>
      <c r="HPK223" s="1507"/>
      <c r="HPL223" s="1506"/>
      <c r="HPM223" s="1506"/>
      <c r="HPN223" s="1506"/>
      <c r="HPO223" s="1508"/>
      <c r="HPP223" s="1509"/>
      <c r="HPQ223" s="1510"/>
      <c r="HPR223" s="1506"/>
      <c r="HPS223" s="1507"/>
      <c r="HPT223" s="1507"/>
      <c r="HPU223" s="1506"/>
      <c r="HPV223" s="1506"/>
      <c r="HPW223" s="1506"/>
      <c r="HPX223" s="1508"/>
      <c r="HPY223" s="1509"/>
      <c r="HPZ223" s="1510"/>
      <c r="HQA223" s="1506"/>
      <c r="HQB223" s="1507"/>
      <c r="HQC223" s="1507"/>
      <c r="HQD223" s="1506"/>
      <c r="HQE223" s="1506"/>
      <c r="HQF223" s="1506"/>
      <c r="HQG223" s="1508"/>
      <c r="HQH223" s="1509"/>
      <c r="HQI223" s="1510"/>
      <c r="HQJ223" s="1506"/>
      <c r="HQK223" s="1507"/>
      <c r="HQL223" s="1507"/>
      <c r="HQM223" s="1506"/>
      <c r="HQN223" s="1506"/>
      <c r="HQO223" s="1506"/>
      <c r="HQP223" s="1508"/>
      <c r="HQQ223" s="1509"/>
      <c r="HQR223" s="1510"/>
      <c r="HQS223" s="1506"/>
      <c r="HQT223" s="1507"/>
      <c r="HQU223" s="1507"/>
      <c r="HQV223" s="1506"/>
      <c r="HQW223" s="1506"/>
      <c r="HQX223" s="1506"/>
      <c r="HQY223" s="1508"/>
      <c r="HQZ223" s="1509"/>
      <c r="HRA223" s="1510"/>
      <c r="HRB223" s="1506"/>
      <c r="HRC223" s="1507"/>
      <c r="HRD223" s="1507"/>
      <c r="HRE223" s="1506"/>
      <c r="HRF223" s="1506"/>
      <c r="HRG223" s="1506"/>
      <c r="HRH223" s="1508"/>
      <c r="HRI223" s="1509"/>
      <c r="HRJ223" s="1510"/>
      <c r="HRK223" s="1506"/>
      <c r="HRL223" s="1507"/>
      <c r="HRM223" s="1507"/>
      <c r="HRN223" s="1506"/>
      <c r="HRO223" s="1506"/>
      <c r="HRP223" s="1506"/>
      <c r="HRQ223" s="1508"/>
      <c r="HRR223" s="1509"/>
      <c r="HRS223" s="1510"/>
      <c r="HRT223" s="1506"/>
      <c r="HRU223" s="1507"/>
      <c r="HRV223" s="1507"/>
      <c r="HRW223" s="1506"/>
      <c r="HRX223" s="1506"/>
      <c r="HRY223" s="1506"/>
      <c r="HRZ223" s="1508"/>
      <c r="HSA223" s="1509"/>
      <c r="HSB223" s="1510"/>
      <c r="HSC223" s="1506"/>
      <c r="HSD223" s="1507"/>
      <c r="HSE223" s="1507"/>
      <c r="HSF223" s="1506"/>
      <c r="HSG223" s="1506"/>
      <c r="HSH223" s="1506"/>
      <c r="HSI223" s="1508"/>
      <c r="HSJ223" s="1509"/>
      <c r="HSK223" s="1510"/>
      <c r="HSL223" s="1506"/>
      <c r="HSM223" s="1507"/>
      <c r="HSN223" s="1507"/>
      <c r="HSO223" s="1506"/>
      <c r="HSP223" s="1506"/>
      <c r="HSQ223" s="1506"/>
      <c r="HSR223" s="1508"/>
      <c r="HSS223" s="1509"/>
      <c r="HST223" s="1510"/>
      <c r="HSU223" s="1506"/>
      <c r="HSV223" s="1507"/>
      <c r="HSW223" s="1507"/>
      <c r="HSX223" s="1506"/>
      <c r="HSY223" s="1506"/>
      <c r="HSZ223" s="1506"/>
      <c r="HTA223" s="1508"/>
      <c r="HTB223" s="1509"/>
      <c r="HTC223" s="1510"/>
      <c r="HTD223" s="1506"/>
      <c r="HTE223" s="1507"/>
      <c r="HTF223" s="1507"/>
      <c r="HTG223" s="1506"/>
      <c r="HTH223" s="1506"/>
      <c r="HTI223" s="1506"/>
      <c r="HTJ223" s="1508"/>
      <c r="HTK223" s="1509"/>
      <c r="HTL223" s="1510"/>
      <c r="HTM223" s="1506"/>
      <c r="HTN223" s="1507"/>
      <c r="HTO223" s="1507"/>
      <c r="HTP223" s="1506"/>
      <c r="HTQ223" s="1506"/>
      <c r="HTR223" s="1506"/>
      <c r="HTS223" s="1508"/>
      <c r="HTT223" s="1509"/>
      <c r="HTU223" s="1510"/>
      <c r="HTV223" s="1506"/>
      <c r="HTW223" s="1507"/>
      <c r="HTX223" s="1507"/>
      <c r="HTY223" s="1506"/>
      <c r="HTZ223" s="1506"/>
      <c r="HUA223" s="1506"/>
      <c r="HUB223" s="1508"/>
      <c r="HUC223" s="1509"/>
      <c r="HUD223" s="1510"/>
      <c r="HUE223" s="1506"/>
      <c r="HUF223" s="1507"/>
      <c r="HUG223" s="1507"/>
      <c r="HUH223" s="1506"/>
      <c r="HUI223" s="1506"/>
      <c r="HUJ223" s="1506"/>
      <c r="HUK223" s="1508"/>
      <c r="HUL223" s="1509"/>
      <c r="HUM223" s="1510"/>
      <c r="HUN223" s="1506"/>
      <c r="HUO223" s="1507"/>
      <c r="HUP223" s="1507"/>
      <c r="HUQ223" s="1506"/>
      <c r="HUR223" s="1506"/>
      <c r="HUS223" s="1506"/>
      <c r="HUT223" s="1508"/>
      <c r="HUU223" s="1509"/>
      <c r="HUV223" s="1510"/>
      <c r="HUW223" s="1506"/>
      <c r="HUX223" s="1507"/>
      <c r="HUY223" s="1507"/>
      <c r="HUZ223" s="1506"/>
      <c r="HVA223" s="1506"/>
      <c r="HVB223" s="1506"/>
      <c r="HVC223" s="1508"/>
      <c r="HVD223" s="1509"/>
      <c r="HVE223" s="1510"/>
      <c r="HVF223" s="1506"/>
      <c r="HVG223" s="1507"/>
      <c r="HVH223" s="1507"/>
      <c r="HVI223" s="1506"/>
      <c r="HVJ223" s="1506"/>
      <c r="HVK223" s="1506"/>
      <c r="HVL223" s="1508"/>
      <c r="HVM223" s="1509"/>
      <c r="HVN223" s="1510"/>
      <c r="HVO223" s="1506"/>
      <c r="HVP223" s="1507"/>
      <c r="HVQ223" s="1507"/>
      <c r="HVR223" s="1506"/>
      <c r="HVS223" s="1506"/>
      <c r="HVT223" s="1506"/>
      <c r="HVU223" s="1508"/>
      <c r="HVV223" s="1509"/>
      <c r="HVW223" s="1510"/>
      <c r="HVX223" s="1506"/>
      <c r="HVY223" s="1507"/>
      <c r="HVZ223" s="1507"/>
      <c r="HWA223" s="1506"/>
      <c r="HWB223" s="1506"/>
      <c r="HWC223" s="1506"/>
      <c r="HWD223" s="1508"/>
      <c r="HWE223" s="1509"/>
      <c r="HWF223" s="1510"/>
      <c r="HWG223" s="1506"/>
      <c r="HWH223" s="1507"/>
      <c r="HWI223" s="1507"/>
      <c r="HWJ223" s="1506"/>
      <c r="HWK223" s="1506"/>
      <c r="HWL223" s="1506"/>
      <c r="HWM223" s="1508"/>
      <c r="HWN223" s="1509"/>
      <c r="HWO223" s="1510"/>
      <c r="HWP223" s="1506"/>
      <c r="HWQ223" s="1507"/>
      <c r="HWR223" s="1507"/>
      <c r="HWS223" s="1506"/>
      <c r="HWT223" s="1506"/>
      <c r="HWU223" s="1506"/>
      <c r="HWV223" s="1508"/>
      <c r="HWW223" s="1509"/>
      <c r="HWX223" s="1510"/>
      <c r="HWY223" s="1506"/>
      <c r="HWZ223" s="1507"/>
      <c r="HXA223" s="1507"/>
      <c r="HXB223" s="1506"/>
      <c r="HXC223" s="1506"/>
      <c r="HXD223" s="1506"/>
      <c r="HXE223" s="1508"/>
      <c r="HXF223" s="1509"/>
      <c r="HXG223" s="1510"/>
      <c r="HXH223" s="1506"/>
      <c r="HXI223" s="1507"/>
      <c r="HXJ223" s="1507"/>
      <c r="HXK223" s="1506"/>
      <c r="HXL223" s="1506"/>
      <c r="HXM223" s="1506"/>
      <c r="HXN223" s="1508"/>
      <c r="HXO223" s="1509"/>
      <c r="HXP223" s="1510"/>
      <c r="HXQ223" s="1506"/>
      <c r="HXR223" s="1507"/>
      <c r="HXS223" s="1507"/>
      <c r="HXT223" s="1506"/>
      <c r="HXU223" s="1506"/>
      <c r="HXV223" s="1506"/>
      <c r="HXW223" s="1508"/>
      <c r="HXX223" s="1509"/>
      <c r="HXY223" s="1510"/>
      <c r="HXZ223" s="1506"/>
      <c r="HYA223" s="1507"/>
      <c r="HYB223" s="1507"/>
      <c r="HYC223" s="1506"/>
      <c r="HYD223" s="1506"/>
      <c r="HYE223" s="1506"/>
      <c r="HYF223" s="1508"/>
      <c r="HYG223" s="1509"/>
      <c r="HYH223" s="1510"/>
      <c r="HYI223" s="1506"/>
      <c r="HYJ223" s="1507"/>
      <c r="HYK223" s="1507"/>
      <c r="HYL223" s="1506"/>
      <c r="HYM223" s="1506"/>
      <c r="HYN223" s="1506"/>
      <c r="HYO223" s="1508"/>
      <c r="HYP223" s="1509"/>
      <c r="HYQ223" s="1510"/>
      <c r="HYR223" s="1506"/>
      <c r="HYS223" s="1507"/>
      <c r="HYT223" s="1507"/>
      <c r="HYU223" s="1506"/>
      <c r="HYV223" s="1506"/>
      <c r="HYW223" s="1506"/>
      <c r="HYX223" s="1508"/>
      <c r="HYY223" s="1509"/>
      <c r="HYZ223" s="1510"/>
      <c r="HZA223" s="1506"/>
      <c r="HZB223" s="1507"/>
      <c r="HZC223" s="1507"/>
      <c r="HZD223" s="1506"/>
      <c r="HZE223" s="1506"/>
      <c r="HZF223" s="1506"/>
      <c r="HZG223" s="1508"/>
      <c r="HZH223" s="1509"/>
      <c r="HZI223" s="1510"/>
      <c r="HZJ223" s="1506"/>
      <c r="HZK223" s="1507"/>
      <c r="HZL223" s="1507"/>
      <c r="HZM223" s="1506"/>
      <c r="HZN223" s="1506"/>
      <c r="HZO223" s="1506"/>
      <c r="HZP223" s="1508"/>
      <c r="HZQ223" s="1509"/>
      <c r="HZR223" s="1510"/>
      <c r="HZS223" s="1506"/>
      <c r="HZT223" s="1507"/>
      <c r="HZU223" s="1507"/>
      <c r="HZV223" s="1506"/>
      <c r="HZW223" s="1506"/>
      <c r="HZX223" s="1506"/>
      <c r="HZY223" s="1508"/>
      <c r="HZZ223" s="1509"/>
      <c r="IAA223" s="1510"/>
      <c r="IAB223" s="1506"/>
      <c r="IAC223" s="1507"/>
      <c r="IAD223" s="1507"/>
      <c r="IAE223" s="1506"/>
      <c r="IAF223" s="1506"/>
      <c r="IAG223" s="1506"/>
      <c r="IAH223" s="1508"/>
      <c r="IAI223" s="1509"/>
      <c r="IAJ223" s="1510"/>
      <c r="IAK223" s="1506"/>
      <c r="IAL223" s="1507"/>
      <c r="IAM223" s="1507"/>
      <c r="IAN223" s="1506"/>
      <c r="IAO223" s="1506"/>
      <c r="IAP223" s="1506"/>
      <c r="IAQ223" s="1508"/>
      <c r="IAR223" s="1509"/>
      <c r="IAS223" s="1510"/>
      <c r="IAT223" s="1506"/>
      <c r="IAU223" s="1507"/>
      <c r="IAV223" s="1507"/>
      <c r="IAW223" s="1506"/>
      <c r="IAX223" s="1506"/>
      <c r="IAY223" s="1506"/>
      <c r="IAZ223" s="1508"/>
      <c r="IBA223" s="1509"/>
      <c r="IBB223" s="1510"/>
      <c r="IBC223" s="1506"/>
      <c r="IBD223" s="1507"/>
      <c r="IBE223" s="1507"/>
      <c r="IBF223" s="1506"/>
      <c r="IBG223" s="1506"/>
      <c r="IBH223" s="1506"/>
      <c r="IBI223" s="1508"/>
      <c r="IBJ223" s="1509"/>
      <c r="IBK223" s="1510"/>
      <c r="IBL223" s="1506"/>
      <c r="IBM223" s="1507"/>
      <c r="IBN223" s="1507"/>
      <c r="IBO223" s="1506"/>
      <c r="IBP223" s="1506"/>
      <c r="IBQ223" s="1506"/>
      <c r="IBR223" s="1508"/>
      <c r="IBS223" s="1509"/>
      <c r="IBT223" s="1510"/>
      <c r="IBU223" s="1506"/>
      <c r="IBV223" s="1507"/>
      <c r="IBW223" s="1507"/>
      <c r="IBX223" s="1506"/>
      <c r="IBY223" s="1506"/>
      <c r="IBZ223" s="1506"/>
      <c r="ICA223" s="1508"/>
      <c r="ICB223" s="1509"/>
      <c r="ICC223" s="1510"/>
      <c r="ICD223" s="1506"/>
      <c r="ICE223" s="1507"/>
      <c r="ICF223" s="1507"/>
      <c r="ICG223" s="1506"/>
      <c r="ICH223" s="1506"/>
      <c r="ICI223" s="1506"/>
      <c r="ICJ223" s="1508"/>
      <c r="ICK223" s="1509"/>
      <c r="ICL223" s="1510"/>
      <c r="ICM223" s="1506"/>
      <c r="ICN223" s="1507"/>
      <c r="ICO223" s="1507"/>
      <c r="ICP223" s="1506"/>
      <c r="ICQ223" s="1506"/>
      <c r="ICR223" s="1506"/>
      <c r="ICS223" s="1508"/>
      <c r="ICT223" s="1509"/>
      <c r="ICU223" s="1510"/>
      <c r="ICV223" s="1506"/>
      <c r="ICW223" s="1507"/>
      <c r="ICX223" s="1507"/>
      <c r="ICY223" s="1506"/>
      <c r="ICZ223" s="1506"/>
      <c r="IDA223" s="1506"/>
      <c r="IDB223" s="1508"/>
      <c r="IDC223" s="1509"/>
      <c r="IDD223" s="1510"/>
      <c r="IDE223" s="1506"/>
      <c r="IDF223" s="1507"/>
      <c r="IDG223" s="1507"/>
      <c r="IDH223" s="1506"/>
      <c r="IDI223" s="1506"/>
      <c r="IDJ223" s="1506"/>
      <c r="IDK223" s="1508"/>
      <c r="IDL223" s="1509"/>
      <c r="IDM223" s="1510"/>
      <c r="IDN223" s="1506"/>
      <c r="IDO223" s="1507"/>
      <c r="IDP223" s="1507"/>
      <c r="IDQ223" s="1506"/>
      <c r="IDR223" s="1506"/>
      <c r="IDS223" s="1506"/>
      <c r="IDT223" s="1508"/>
      <c r="IDU223" s="1509"/>
      <c r="IDV223" s="1510"/>
      <c r="IDW223" s="1506"/>
      <c r="IDX223" s="1507"/>
      <c r="IDY223" s="1507"/>
      <c r="IDZ223" s="1506"/>
      <c r="IEA223" s="1506"/>
      <c r="IEB223" s="1506"/>
      <c r="IEC223" s="1508"/>
      <c r="IED223" s="1509"/>
      <c r="IEE223" s="1510"/>
      <c r="IEF223" s="1506"/>
      <c r="IEG223" s="1507"/>
      <c r="IEH223" s="1507"/>
      <c r="IEI223" s="1506"/>
      <c r="IEJ223" s="1506"/>
      <c r="IEK223" s="1506"/>
      <c r="IEL223" s="1508"/>
      <c r="IEM223" s="1509"/>
      <c r="IEN223" s="1510"/>
      <c r="IEO223" s="1506"/>
      <c r="IEP223" s="1507"/>
      <c r="IEQ223" s="1507"/>
      <c r="IER223" s="1506"/>
      <c r="IES223" s="1506"/>
      <c r="IET223" s="1506"/>
      <c r="IEU223" s="1508"/>
      <c r="IEV223" s="1509"/>
      <c r="IEW223" s="1510"/>
      <c r="IEX223" s="1506"/>
      <c r="IEY223" s="1507"/>
      <c r="IEZ223" s="1507"/>
      <c r="IFA223" s="1506"/>
      <c r="IFB223" s="1506"/>
      <c r="IFC223" s="1506"/>
      <c r="IFD223" s="1508"/>
      <c r="IFE223" s="1509"/>
      <c r="IFF223" s="1510"/>
      <c r="IFG223" s="1506"/>
      <c r="IFH223" s="1507"/>
      <c r="IFI223" s="1507"/>
      <c r="IFJ223" s="1506"/>
      <c r="IFK223" s="1506"/>
      <c r="IFL223" s="1506"/>
      <c r="IFM223" s="1508"/>
      <c r="IFN223" s="1509"/>
      <c r="IFO223" s="1510"/>
      <c r="IFP223" s="1506"/>
      <c r="IFQ223" s="1507"/>
      <c r="IFR223" s="1507"/>
      <c r="IFS223" s="1506"/>
      <c r="IFT223" s="1506"/>
      <c r="IFU223" s="1506"/>
      <c r="IFV223" s="1508"/>
      <c r="IFW223" s="1509"/>
      <c r="IFX223" s="1510"/>
      <c r="IFY223" s="1506"/>
      <c r="IFZ223" s="1507"/>
      <c r="IGA223" s="1507"/>
      <c r="IGB223" s="1506"/>
      <c r="IGC223" s="1506"/>
      <c r="IGD223" s="1506"/>
      <c r="IGE223" s="1508"/>
      <c r="IGF223" s="1509"/>
      <c r="IGG223" s="1510"/>
      <c r="IGH223" s="1506"/>
      <c r="IGI223" s="1507"/>
      <c r="IGJ223" s="1507"/>
      <c r="IGK223" s="1506"/>
      <c r="IGL223" s="1506"/>
      <c r="IGM223" s="1506"/>
      <c r="IGN223" s="1508"/>
      <c r="IGO223" s="1509"/>
      <c r="IGP223" s="1510"/>
      <c r="IGQ223" s="1506"/>
      <c r="IGR223" s="1507"/>
      <c r="IGS223" s="1507"/>
      <c r="IGT223" s="1506"/>
      <c r="IGU223" s="1506"/>
      <c r="IGV223" s="1506"/>
      <c r="IGW223" s="1508"/>
      <c r="IGX223" s="1509"/>
      <c r="IGY223" s="1510"/>
      <c r="IGZ223" s="1506"/>
      <c r="IHA223" s="1507"/>
      <c r="IHB223" s="1507"/>
      <c r="IHC223" s="1506"/>
      <c r="IHD223" s="1506"/>
      <c r="IHE223" s="1506"/>
      <c r="IHF223" s="1508"/>
      <c r="IHG223" s="1509"/>
      <c r="IHH223" s="1510"/>
      <c r="IHI223" s="1506"/>
      <c r="IHJ223" s="1507"/>
      <c r="IHK223" s="1507"/>
      <c r="IHL223" s="1506"/>
      <c r="IHM223" s="1506"/>
      <c r="IHN223" s="1506"/>
      <c r="IHO223" s="1508"/>
      <c r="IHP223" s="1509"/>
      <c r="IHQ223" s="1510"/>
      <c r="IHR223" s="1506"/>
      <c r="IHS223" s="1507"/>
      <c r="IHT223" s="1507"/>
      <c r="IHU223" s="1506"/>
      <c r="IHV223" s="1506"/>
      <c r="IHW223" s="1506"/>
      <c r="IHX223" s="1508"/>
      <c r="IHY223" s="1509"/>
      <c r="IHZ223" s="1510"/>
      <c r="IIA223" s="1506"/>
      <c r="IIB223" s="1507"/>
      <c r="IIC223" s="1507"/>
      <c r="IID223" s="1506"/>
      <c r="IIE223" s="1506"/>
      <c r="IIF223" s="1506"/>
      <c r="IIG223" s="1508"/>
      <c r="IIH223" s="1509"/>
      <c r="III223" s="1510"/>
      <c r="IIJ223" s="1506"/>
      <c r="IIK223" s="1507"/>
      <c r="IIL223" s="1507"/>
      <c r="IIM223" s="1506"/>
      <c r="IIN223" s="1506"/>
      <c r="IIO223" s="1506"/>
      <c r="IIP223" s="1508"/>
      <c r="IIQ223" s="1509"/>
      <c r="IIR223" s="1510"/>
      <c r="IIS223" s="1506"/>
      <c r="IIT223" s="1507"/>
      <c r="IIU223" s="1507"/>
      <c r="IIV223" s="1506"/>
      <c r="IIW223" s="1506"/>
      <c r="IIX223" s="1506"/>
      <c r="IIY223" s="1508"/>
      <c r="IIZ223" s="1509"/>
      <c r="IJA223" s="1510"/>
      <c r="IJB223" s="1506"/>
      <c r="IJC223" s="1507"/>
      <c r="IJD223" s="1507"/>
      <c r="IJE223" s="1506"/>
      <c r="IJF223" s="1506"/>
      <c r="IJG223" s="1506"/>
      <c r="IJH223" s="1508"/>
      <c r="IJI223" s="1509"/>
      <c r="IJJ223" s="1510"/>
      <c r="IJK223" s="1506"/>
      <c r="IJL223" s="1507"/>
      <c r="IJM223" s="1507"/>
      <c r="IJN223" s="1506"/>
      <c r="IJO223" s="1506"/>
      <c r="IJP223" s="1506"/>
      <c r="IJQ223" s="1508"/>
      <c r="IJR223" s="1509"/>
      <c r="IJS223" s="1510"/>
      <c r="IJT223" s="1506"/>
      <c r="IJU223" s="1507"/>
      <c r="IJV223" s="1507"/>
      <c r="IJW223" s="1506"/>
      <c r="IJX223" s="1506"/>
      <c r="IJY223" s="1506"/>
      <c r="IJZ223" s="1508"/>
      <c r="IKA223" s="1509"/>
      <c r="IKB223" s="1510"/>
      <c r="IKC223" s="1506"/>
      <c r="IKD223" s="1507"/>
      <c r="IKE223" s="1507"/>
      <c r="IKF223" s="1506"/>
      <c r="IKG223" s="1506"/>
      <c r="IKH223" s="1506"/>
      <c r="IKI223" s="1508"/>
      <c r="IKJ223" s="1509"/>
      <c r="IKK223" s="1510"/>
      <c r="IKL223" s="1506"/>
      <c r="IKM223" s="1507"/>
      <c r="IKN223" s="1507"/>
      <c r="IKO223" s="1506"/>
      <c r="IKP223" s="1506"/>
      <c r="IKQ223" s="1506"/>
      <c r="IKR223" s="1508"/>
      <c r="IKS223" s="1509"/>
      <c r="IKT223" s="1510"/>
      <c r="IKU223" s="1506"/>
      <c r="IKV223" s="1507"/>
      <c r="IKW223" s="1507"/>
      <c r="IKX223" s="1506"/>
      <c r="IKY223" s="1506"/>
      <c r="IKZ223" s="1506"/>
      <c r="ILA223" s="1508"/>
      <c r="ILB223" s="1509"/>
      <c r="ILC223" s="1510"/>
      <c r="ILD223" s="1506"/>
      <c r="ILE223" s="1507"/>
      <c r="ILF223" s="1507"/>
      <c r="ILG223" s="1506"/>
      <c r="ILH223" s="1506"/>
      <c r="ILI223" s="1506"/>
      <c r="ILJ223" s="1508"/>
      <c r="ILK223" s="1509"/>
      <c r="ILL223" s="1510"/>
      <c r="ILM223" s="1506"/>
      <c r="ILN223" s="1507"/>
      <c r="ILO223" s="1507"/>
      <c r="ILP223" s="1506"/>
      <c r="ILQ223" s="1506"/>
      <c r="ILR223" s="1506"/>
      <c r="ILS223" s="1508"/>
      <c r="ILT223" s="1509"/>
      <c r="ILU223" s="1510"/>
      <c r="ILV223" s="1506"/>
      <c r="ILW223" s="1507"/>
      <c r="ILX223" s="1507"/>
      <c r="ILY223" s="1506"/>
      <c r="ILZ223" s="1506"/>
      <c r="IMA223" s="1506"/>
      <c r="IMB223" s="1508"/>
      <c r="IMC223" s="1509"/>
      <c r="IMD223" s="1510"/>
      <c r="IME223" s="1506"/>
      <c r="IMF223" s="1507"/>
      <c r="IMG223" s="1507"/>
      <c r="IMH223" s="1506"/>
      <c r="IMI223" s="1506"/>
      <c r="IMJ223" s="1506"/>
      <c r="IMK223" s="1508"/>
      <c r="IML223" s="1509"/>
      <c r="IMM223" s="1510"/>
      <c r="IMN223" s="1506"/>
      <c r="IMO223" s="1507"/>
      <c r="IMP223" s="1507"/>
      <c r="IMQ223" s="1506"/>
      <c r="IMR223" s="1506"/>
      <c r="IMS223" s="1506"/>
      <c r="IMT223" s="1508"/>
      <c r="IMU223" s="1509"/>
      <c r="IMV223" s="1510"/>
      <c r="IMW223" s="1506"/>
      <c r="IMX223" s="1507"/>
      <c r="IMY223" s="1507"/>
      <c r="IMZ223" s="1506"/>
      <c r="INA223" s="1506"/>
      <c r="INB223" s="1506"/>
      <c r="INC223" s="1508"/>
      <c r="IND223" s="1509"/>
      <c r="INE223" s="1510"/>
      <c r="INF223" s="1506"/>
      <c r="ING223" s="1507"/>
      <c r="INH223" s="1507"/>
      <c r="INI223" s="1506"/>
      <c r="INJ223" s="1506"/>
      <c r="INK223" s="1506"/>
      <c r="INL223" s="1508"/>
      <c r="INM223" s="1509"/>
      <c r="INN223" s="1510"/>
      <c r="INO223" s="1506"/>
      <c r="INP223" s="1507"/>
      <c r="INQ223" s="1507"/>
      <c r="INR223" s="1506"/>
      <c r="INS223" s="1506"/>
      <c r="INT223" s="1506"/>
      <c r="INU223" s="1508"/>
      <c r="INV223" s="1509"/>
      <c r="INW223" s="1510"/>
      <c r="INX223" s="1506"/>
      <c r="INY223" s="1507"/>
      <c r="INZ223" s="1507"/>
      <c r="IOA223" s="1506"/>
      <c r="IOB223" s="1506"/>
      <c r="IOC223" s="1506"/>
      <c r="IOD223" s="1508"/>
      <c r="IOE223" s="1509"/>
      <c r="IOF223" s="1510"/>
      <c r="IOG223" s="1506"/>
      <c r="IOH223" s="1507"/>
      <c r="IOI223" s="1507"/>
      <c r="IOJ223" s="1506"/>
      <c r="IOK223" s="1506"/>
      <c r="IOL223" s="1506"/>
      <c r="IOM223" s="1508"/>
      <c r="ION223" s="1509"/>
      <c r="IOO223" s="1510"/>
      <c r="IOP223" s="1506"/>
      <c r="IOQ223" s="1507"/>
      <c r="IOR223" s="1507"/>
      <c r="IOS223" s="1506"/>
      <c r="IOT223" s="1506"/>
      <c r="IOU223" s="1506"/>
      <c r="IOV223" s="1508"/>
      <c r="IOW223" s="1509"/>
      <c r="IOX223" s="1510"/>
      <c r="IOY223" s="1506"/>
      <c r="IOZ223" s="1507"/>
      <c r="IPA223" s="1507"/>
      <c r="IPB223" s="1506"/>
      <c r="IPC223" s="1506"/>
      <c r="IPD223" s="1506"/>
      <c r="IPE223" s="1508"/>
      <c r="IPF223" s="1509"/>
      <c r="IPG223" s="1510"/>
      <c r="IPH223" s="1506"/>
      <c r="IPI223" s="1507"/>
      <c r="IPJ223" s="1507"/>
      <c r="IPK223" s="1506"/>
      <c r="IPL223" s="1506"/>
      <c r="IPM223" s="1506"/>
      <c r="IPN223" s="1508"/>
      <c r="IPO223" s="1509"/>
      <c r="IPP223" s="1510"/>
      <c r="IPQ223" s="1506"/>
      <c r="IPR223" s="1507"/>
      <c r="IPS223" s="1507"/>
      <c r="IPT223" s="1506"/>
      <c r="IPU223" s="1506"/>
      <c r="IPV223" s="1506"/>
      <c r="IPW223" s="1508"/>
      <c r="IPX223" s="1509"/>
      <c r="IPY223" s="1510"/>
      <c r="IPZ223" s="1506"/>
      <c r="IQA223" s="1507"/>
      <c r="IQB223" s="1507"/>
      <c r="IQC223" s="1506"/>
      <c r="IQD223" s="1506"/>
      <c r="IQE223" s="1506"/>
      <c r="IQF223" s="1508"/>
      <c r="IQG223" s="1509"/>
      <c r="IQH223" s="1510"/>
      <c r="IQI223" s="1506"/>
      <c r="IQJ223" s="1507"/>
      <c r="IQK223" s="1507"/>
      <c r="IQL223" s="1506"/>
      <c r="IQM223" s="1506"/>
      <c r="IQN223" s="1506"/>
      <c r="IQO223" s="1508"/>
      <c r="IQP223" s="1509"/>
      <c r="IQQ223" s="1510"/>
      <c r="IQR223" s="1506"/>
      <c r="IQS223" s="1507"/>
      <c r="IQT223" s="1507"/>
      <c r="IQU223" s="1506"/>
      <c r="IQV223" s="1506"/>
      <c r="IQW223" s="1506"/>
      <c r="IQX223" s="1508"/>
      <c r="IQY223" s="1509"/>
      <c r="IQZ223" s="1510"/>
      <c r="IRA223" s="1506"/>
      <c r="IRB223" s="1507"/>
      <c r="IRC223" s="1507"/>
      <c r="IRD223" s="1506"/>
      <c r="IRE223" s="1506"/>
      <c r="IRF223" s="1506"/>
      <c r="IRG223" s="1508"/>
      <c r="IRH223" s="1509"/>
      <c r="IRI223" s="1510"/>
      <c r="IRJ223" s="1506"/>
      <c r="IRK223" s="1507"/>
      <c r="IRL223" s="1507"/>
      <c r="IRM223" s="1506"/>
      <c r="IRN223" s="1506"/>
      <c r="IRO223" s="1506"/>
      <c r="IRP223" s="1508"/>
      <c r="IRQ223" s="1509"/>
      <c r="IRR223" s="1510"/>
      <c r="IRS223" s="1506"/>
      <c r="IRT223" s="1507"/>
      <c r="IRU223" s="1507"/>
      <c r="IRV223" s="1506"/>
      <c r="IRW223" s="1506"/>
      <c r="IRX223" s="1506"/>
      <c r="IRY223" s="1508"/>
      <c r="IRZ223" s="1509"/>
      <c r="ISA223" s="1510"/>
      <c r="ISB223" s="1506"/>
      <c r="ISC223" s="1507"/>
      <c r="ISD223" s="1507"/>
      <c r="ISE223" s="1506"/>
      <c r="ISF223" s="1506"/>
      <c r="ISG223" s="1506"/>
      <c r="ISH223" s="1508"/>
      <c r="ISI223" s="1509"/>
      <c r="ISJ223" s="1510"/>
      <c r="ISK223" s="1506"/>
      <c r="ISL223" s="1507"/>
      <c r="ISM223" s="1507"/>
      <c r="ISN223" s="1506"/>
      <c r="ISO223" s="1506"/>
      <c r="ISP223" s="1506"/>
      <c r="ISQ223" s="1508"/>
      <c r="ISR223" s="1509"/>
      <c r="ISS223" s="1510"/>
      <c r="IST223" s="1506"/>
      <c r="ISU223" s="1507"/>
      <c r="ISV223" s="1507"/>
      <c r="ISW223" s="1506"/>
      <c r="ISX223" s="1506"/>
      <c r="ISY223" s="1506"/>
      <c r="ISZ223" s="1508"/>
      <c r="ITA223" s="1509"/>
      <c r="ITB223" s="1510"/>
      <c r="ITC223" s="1506"/>
      <c r="ITD223" s="1507"/>
      <c r="ITE223" s="1507"/>
      <c r="ITF223" s="1506"/>
      <c r="ITG223" s="1506"/>
      <c r="ITH223" s="1506"/>
      <c r="ITI223" s="1508"/>
      <c r="ITJ223" s="1509"/>
      <c r="ITK223" s="1510"/>
      <c r="ITL223" s="1506"/>
      <c r="ITM223" s="1507"/>
      <c r="ITN223" s="1507"/>
      <c r="ITO223" s="1506"/>
      <c r="ITP223" s="1506"/>
      <c r="ITQ223" s="1506"/>
      <c r="ITR223" s="1508"/>
      <c r="ITS223" s="1509"/>
      <c r="ITT223" s="1510"/>
      <c r="ITU223" s="1506"/>
      <c r="ITV223" s="1507"/>
      <c r="ITW223" s="1507"/>
      <c r="ITX223" s="1506"/>
      <c r="ITY223" s="1506"/>
      <c r="ITZ223" s="1506"/>
      <c r="IUA223" s="1508"/>
      <c r="IUB223" s="1509"/>
      <c r="IUC223" s="1510"/>
      <c r="IUD223" s="1506"/>
      <c r="IUE223" s="1507"/>
      <c r="IUF223" s="1507"/>
      <c r="IUG223" s="1506"/>
      <c r="IUH223" s="1506"/>
      <c r="IUI223" s="1506"/>
      <c r="IUJ223" s="1508"/>
      <c r="IUK223" s="1509"/>
      <c r="IUL223" s="1510"/>
      <c r="IUM223" s="1506"/>
      <c r="IUN223" s="1507"/>
      <c r="IUO223" s="1507"/>
      <c r="IUP223" s="1506"/>
      <c r="IUQ223" s="1506"/>
      <c r="IUR223" s="1506"/>
      <c r="IUS223" s="1508"/>
      <c r="IUT223" s="1509"/>
      <c r="IUU223" s="1510"/>
      <c r="IUV223" s="1506"/>
      <c r="IUW223" s="1507"/>
      <c r="IUX223" s="1507"/>
      <c r="IUY223" s="1506"/>
      <c r="IUZ223" s="1506"/>
      <c r="IVA223" s="1506"/>
      <c r="IVB223" s="1508"/>
      <c r="IVC223" s="1509"/>
      <c r="IVD223" s="1510"/>
      <c r="IVE223" s="1506"/>
      <c r="IVF223" s="1507"/>
      <c r="IVG223" s="1507"/>
      <c r="IVH223" s="1506"/>
      <c r="IVI223" s="1506"/>
      <c r="IVJ223" s="1506"/>
      <c r="IVK223" s="1508"/>
      <c r="IVL223" s="1509"/>
      <c r="IVM223" s="1510"/>
      <c r="IVN223" s="1506"/>
      <c r="IVO223" s="1507"/>
      <c r="IVP223" s="1507"/>
      <c r="IVQ223" s="1506"/>
      <c r="IVR223" s="1506"/>
      <c r="IVS223" s="1506"/>
      <c r="IVT223" s="1508"/>
      <c r="IVU223" s="1509"/>
      <c r="IVV223" s="1510"/>
      <c r="IVW223" s="1506"/>
      <c r="IVX223" s="1507"/>
      <c r="IVY223" s="1507"/>
      <c r="IVZ223" s="1506"/>
      <c r="IWA223" s="1506"/>
      <c r="IWB223" s="1506"/>
      <c r="IWC223" s="1508"/>
      <c r="IWD223" s="1509"/>
      <c r="IWE223" s="1510"/>
      <c r="IWF223" s="1506"/>
      <c r="IWG223" s="1507"/>
      <c r="IWH223" s="1507"/>
      <c r="IWI223" s="1506"/>
      <c r="IWJ223" s="1506"/>
      <c r="IWK223" s="1506"/>
      <c r="IWL223" s="1508"/>
      <c r="IWM223" s="1509"/>
      <c r="IWN223" s="1510"/>
      <c r="IWO223" s="1506"/>
      <c r="IWP223" s="1507"/>
      <c r="IWQ223" s="1507"/>
      <c r="IWR223" s="1506"/>
      <c r="IWS223" s="1506"/>
      <c r="IWT223" s="1506"/>
      <c r="IWU223" s="1508"/>
      <c r="IWV223" s="1509"/>
      <c r="IWW223" s="1510"/>
      <c r="IWX223" s="1506"/>
      <c r="IWY223" s="1507"/>
      <c r="IWZ223" s="1507"/>
      <c r="IXA223" s="1506"/>
      <c r="IXB223" s="1506"/>
      <c r="IXC223" s="1506"/>
      <c r="IXD223" s="1508"/>
      <c r="IXE223" s="1509"/>
      <c r="IXF223" s="1510"/>
      <c r="IXG223" s="1506"/>
      <c r="IXH223" s="1507"/>
      <c r="IXI223" s="1507"/>
      <c r="IXJ223" s="1506"/>
      <c r="IXK223" s="1506"/>
      <c r="IXL223" s="1506"/>
      <c r="IXM223" s="1508"/>
      <c r="IXN223" s="1509"/>
      <c r="IXO223" s="1510"/>
      <c r="IXP223" s="1506"/>
      <c r="IXQ223" s="1507"/>
      <c r="IXR223" s="1507"/>
      <c r="IXS223" s="1506"/>
      <c r="IXT223" s="1506"/>
      <c r="IXU223" s="1506"/>
      <c r="IXV223" s="1508"/>
      <c r="IXW223" s="1509"/>
      <c r="IXX223" s="1510"/>
      <c r="IXY223" s="1506"/>
      <c r="IXZ223" s="1507"/>
      <c r="IYA223" s="1507"/>
      <c r="IYB223" s="1506"/>
      <c r="IYC223" s="1506"/>
      <c r="IYD223" s="1506"/>
      <c r="IYE223" s="1508"/>
      <c r="IYF223" s="1509"/>
      <c r="IYG223" s="1510"/>
      <c r="IYH223" s="1506"/>
      <c r="IYI223" s="1507"/>
      <c r="IYJ223" s="1507"/>
      <c r="IYK223" s="1506"/>
      <c r="IYL223" s="1506"/>
      <c r="IYM223" s="1506"/>
      <c r="IYN223" s="1508"/>
      <c r="IYO223" s="1509"/>
      <c r="IYP223" s="1510"/>
      <c r="IYQ223" s="1506"/>
      <c r="IYR223" s="1507"/>
      <c r="IYS223" s="1507"/>
      <c r="IYT223" s="1506"/>
      <c r="IYU223" s="1506"/>
      <c r="IYV223" s="1506"/>
      <c r="IYW223" s="1508"/>
      <c r="IYX223" s="1509"/>
      <c r="IYY223" s="1510"/>
      <c r="IYZ223" s="1506"/>
      <c r="IZA223" s="1507"/>
      <c r="IZB223" s="1507"/>
      <c r="IZC223" s="1506"/>
      <c r="IZD223" s="1506"/>
      <c r="IZE223" s="1506"/>
      <c r="IZF223" s="1508"/>
      <c r="IZG223" s="1509"/>
      <c r="IZH223" s="1510"/>
      <c r="IZI223" s="1506"/>
      <c r="IZJ223" s="1507"/>
      <c r="IZK223" s="1507"/>
      <c r="IZL223" s="1506"/>
      <c r="IZM223" s="1506"/>
      <c r="IZN223" s="1506"/>
      <c r="IZO223" s="1508"/>
      <c r="IZP223" s="1509"/>
      <c r="IZQ223" s="1510"/>
      <c r="IZR223" s="1506"/>
      <c r="IZS223" s="1507"/>
      <c r="IZT223" s="1507"/>
      <c r="IZU223" s="1506"/>
      <c r="IZV223" s="1506"/>
      <c r="IZW223" s="1506"/>
      <c r="IZX223" s="1508"/>
      <c r="IZY223" s="1509"/>
      <c r="IZZ223" s="1510"/>
      <c r="JAA223" s="1506"/>
      <c r="JAB223" s="1507"/>
      <c r="JAC223" s="1507"/>
      <c r="JAD223" s="1506"/>
      <c r="JAE223" s="1506"/>
      <c r="JAF223" s="1506"/>
      <c r="JAG223" s="1508"/>
      <c r="JAH223" s="1509"/>
      <c r="JAI223" s="1510"/>
      <c r="JAJ223" s="1506"/>
      <c r="JAK223" s="1507"/>
      <c r="JAL223" s="1507"/>
      <c r="JAM223" s="1506"/>
      <c r="JAN223" s="1506"/>
      <c r="JAO223" s="1506"/>
      <c r="JAP223" s="1508"/>
      <c r="JAQ223" s="1509"/>
      <c r="JAR223" s="1510"/>
      <c r="JAS223" s="1506"/>
      <c r="JAT223" s="1507"/>
      <c r="JAU223" s="1507"/>
      <c r="JAV223" s="1506"/>
      <c r="JAW223" s="1506"/>
      <c r="JAX223" s="1506"/>
      <c r="JAY223" s="1508"/>
      <c r="JAZ223" s="1509"/>
      <c r="JBA223" s="1510"/>
      <c r="JBB223" s="1506"/>
      <c r="JBC223" s="1507"/>
      <c r="JBD223" s="1507"/>
      <c r="JBE223" s="1506"/>
      <c r="JBF223" s="1506"/>
      <c r="JBG223" s="1506"/>
      <c r="JBH223" s="1508"/>
      <c r="JBI223" s="1509"/>
      <c r="JBJ223" s="1510"/>
      <c r="JBK223" s="1506"/>
      <c r="JBL223" s="1507"/>
      <c r="JBM223" s="1507"/>
      <c r="JBN223" s="1506"/>
      <c r="JBO223" s="1506"/>
      <c r="JBP223" s="1506"/>
      <c r="JBQ223" s="1508"/>
      <c r="JBR223" s="1509"/>
      <c r="JBS223" s="1510"/>
      <c r="JBT223" s="1506"/>
      <c r="JBU223" s="1507"/>
      <c r="JBV223" s="1507"/>
      <c r="JBW223" s="1506"/>
      <c r="JBX223" s="1506"/>
      <c r="JBY223" s="1506"/>
      <c r="JBZ223" s="1508"/>
      <c r="JCA223" s="1509"/>
      <c r="JCB223" s="1510"/>
      <c r="JCC223" s="1506"/>
      <c r="JCD223" s="1507"/>
      <c r="JCE223" s="1507"/>
      <c r="JCF223" s="1506"/>
      <c r="JCG223" s="1506"/>
      <c r="JCH223" s="1506"/>
      <c r="JCI223" s="1508"/>
      <c r="JCJ223" s="1509"/>
      <c r="JCK223" s="1510"/>
      <c r="JCL223" s="1506"/>
      <c r="JCM223" s="1507"/>
      <c r="JCN223" s="1507"/>
      <c r="JCO223" s="1506"/>
      <c r="JCP223" s="1506"/>
      <c r="JCQ223" s="1506"/>
      <c r="JCR223" s="1508"/>
      <c r="JCS223" s="1509"/>
      <c r="JCT223" s="1510"/>
      <c r="JCU223" s="1506"/>
      <c r="JCV223" s="1507"/>
      <c r="JCW223" s="1507"/>
      <c r="JCX223" s="1506"/>
      <c r="JCY223" s="1506"/>
      <c r="JCZ223" s="1506"/>
      <c r="JDA223" s="1508"/>
      <c r="JDB223" s="1509"/>
      <c r="JDC223" s="1510"/>
      <c r="JDD223" s="1506"/>
      <c r="JDE223" s="1507"/>
      <c r="JDF223" s="1507"/>
      <c r="JDG223" s="1506"/>
      <c r="JDH223" s="1506"/>
      <c r="JDI223" s="1506"/>
      <c r="JDJ223" s="1508"/>
      <c r="JDK223" s="1509"/>
      <c r="JDL223" s="1510"/>
      <c r="JDM223" s="1506"/>
      <c r="JDN223" s="1507"/>
      <c r="JDO223" s="1507"/>
      <c r="JDP223" s="1506"/>
      <c r="JDQ223" s="1506"/>
      <c r="JDR223" s="1506"/>
      <c r="JDS223" s="1508"/>
      <c r="JDT223" s="1509"/>
      <c r="JDU223" s="1510"/>
      <c r="JDV223" s="1506"/>
      <c r="JDW223" s="1507"/>
      <c r="JDX223" s="1507"/>
      <c r="JDY223" s="1506"/>
      <c r="JDZ223" s="1506"/>
      <c r="JEA223" s="1506"/>
      <c r="JEB223" s="1508"/>
      <c r="JEC223" s="1509"/>
      <c r="JED223" s="1510"/>
      <c r="JEE223" s="1506"/>
      <c r="JEF223" s="1507"/>
      <c r="JEG223" s="1507"/>
      <c r="JEH223" s="1506"/>
      <c r="JEI223" s="1506"/>
      <c r="JEJ223" s="1506"/>
      <c r="JEK223" s="1508"/>
      <c r="JEL223" s="1509"/>
      <c r="JEM223" s="1510"/>
      <c r="JEN223" s="1506"/>
      <c r="JEO223" s="1507"/>
      <c r="JEP223" s="1507"/>
      <c r="JEQ223" s="1506"/>
      <c r="JER223" s="1506"/>
      <c r="JES223" s="1506"/>
      <c r="JET223" s="1508"/>
      <c r="JEU223" s="1509"/>
      <c r="JEV223" s="1510"/>
      <c r="JEW223" s="1506"/>
      <c r="JEX223" s="1507"/>
      <c r="JEY223" s="1507"/>
      <c r="JEZ223" s="1506"/>
      <c r="JFA223" s="1506"/>
      <c r="JFB223" s="1506"/>
      <c r="JFC223" s="1508"/>
      <c r="JFD223" s="1509"/>
      <c r="JFE223" s="1510"/>
      <c r="JFF223" s="1506"/>
      <c r="JFG223" s="1507"/>
      <c r="JFH223" s="1507"/>
      <c r="JFI223" s="1506"/>
      <c r="JFJ223" s="1506"/>
      <c r="JFK223" s="1506"/>
      <c r="JFL223" s="1508"/>
      <c r="JFM223" s="1509"/>
      <c r="JFN223" s="1510"/>
      <c r="JFO223" s="1506"/>
      <c r="JFP223" s="1507"/>
      <c r="JFQ223" s="1507"/>
      <c r="JFR223" s="1506"/>
      <c r="JFS223" s="1506"/>
      <c r="JFT223" s="1506"/>
      <c r="JFU223" s="1508"/>
      <c r="JFV223" s="1509"/>
      <c r="JFW223" s="1510"/>
      <c r="JFX223" s="1506"/>
      <c r="JFY223" s="1507"/>
      <c r="JFZ223" s="1507"/>
      <c r="JGA223" s="1506"/>
      <c r="JGB223" s="1506"/>
      <c r="JGC223" s="1506"/>
      <c r="JGD223" s="1508"/>
      <c r="JGE223" s="1509"/>
      <c r="JGF223" s="1510"/>
      <c r="JGG223" s="1506"/>
      <c r="JGH223" s="1507"/>
      <c r="JGI223" s="1507"/>
      <c r="JGJ223" s="1506"/>
      <c r="JGK223" s="1506"/>
      <c r="JGL223" s="1506"/>
      <c r="JGM223" s="1508"/>
      <c r="JGN223" s="1509"/>
      <c r="JGO223" s="1510"/>
      <c r="JGP223" s="1506"/>
      <c r="JGQ223" s="1507"/>
      <c r="JGR223" s="1507"/>
      <c r="JGS223" s="1506"/>
      <c r="JGT223" s="1506"/>
      <c r="JGU223" s="1506"/>
      <c r="JGV223" s="1508"/>
      <c r="JGW223" s="1509"/>
      <c r="JGX223" s="1510"/>
      <c r="JGY223" s="1506"/>
      <c r="JGZ223" s="1507"/>
      <c r="JHA223" s="1507"/>
      <c r="JHB223" s="1506"/>
      <c r="JHC223" s="1506"/>
      <c r="JHD223" s="1506"/>
      <c r="JHE223" s="1508"/>
      <c r="JHF223" s="1509"/>
      <c r="JHG223" s="1510"/>
      <c r="JHH223" s="1506"/>
      <c r="JHI223" s="1507"/>
      <c r="JHJ223" s="1507"/>
      <c r="JHK223" s="1506"/>
      <c r="JHL223" s="1506"/>
      <c r="JHM223" s="1506"/>
      <c r="JHN223" s="1508"/>
      <c r="JHO223" s="1509"/>
      <c r="JHP223" s="1510"/>
      <c r="JHQ223" s="1506"/>
      <c r="JHR223" s="1507"/>
      <c r="JHS223" s="1507"/>
      <c r="JHT223" s="1506"/>
      <c r="JHU223" s="1506"/>
      <c r="JHV223" s="1506"/>
      <c r="JHW223" s="1508"/>
      <c r="JHX223" s="1509"/>
      <c r="JHY223" s="1510"/>
      <c r="JHZ223" s="1506"/>
      <c r="JIA223" s="1507"/>
      <c r="JIB223" s="1507"/>
      <c r="JIC223" s="1506"/>
      <c r="JID223" s="1506"/>
      <c r="JIE223" s="1506"/>
      <c r="JIF223" s="1508"/>
      <c r="JIG223" s="1509"/>
      <c r="JIH223" s="1510"/>
      <c r="JII223" s="1506"/>
      <c r="JIJ223" s="1507"/>
      <c r="JIK223" s="1507"/>
      <c r="JIL223" s="1506"/>
      <c r="JIM223" s="1506"/>
      <c r="JIN223" s="1506"/>
      <c r="JIO223" s="1508"/>
      <c r="JIP223" s="1509"/>
      <c r="JIQ223" s="1510"/>
      <c r="JIR223" s="1506"/>
      <c r="JIS223" s="1507"/>
      <c r="JIT223" s="1507"/>
      <c r="JIU223" s="1506"/>
      <c r="JIV223" s="1506"/>
      <c r="JIW223" s="1506"/>
      <c r="JIX223" s="1508"/>
      <c r="JIY223" s="1509"/>
      <c r="JIZ223" s="1510"/>
      <c r="JJA223" s="1506"/>
      <c r="JJB223" s="1507"/>
      <c r="JJC223" s="1507"/>
      <c r="JJD223" s="1506"/>
      <c r="JJE223" s="1506"/>
      <c r="JJF223" s="1506"/>
      <c r="JJG223" s="1508"/>
      <c r="JJH223" s="1509"/>
      <c r="JJI223" s="1510"/>
      <c r="JJJ223" s="1506"/>
      <c r="JJK223" s="1507"/>
      <c r="JJL223" s="1507"/>
      <c r="JJM223" s="1506"/>
      <c r="JJN223" s="1506"/>
      <c r="JJO223" s="1506"/>
      <c r="JJP223" s="1508"/>
      <c r="JJQ223" s="1509"/>
      <c r="JJR223" s="1510"/>
      <c r="JJS223" s="1506"/>
      <c r="JJT223" s="1507"/>
      <c r="JJU223" s="1507"/>
      <c r="JJV223" s="1506"/>
      <c r="JJW223" s="1506"/>
      <c r="JJX223" s="1506"/>
      <c r="JJY223" s="1508"/>
      <c r="JJZ223" s="1509"/>
      <c r="JKA223" s="1510"/>
      <c r="JKB223" s="1506"/>
      <c r="JKC223" s="1507"/>
      <c r="JKD223" s="1507"/>
      <c r="JKE223" s="1506"/>
      <c r="JKF223" s="1506"/>
      <c r="JKG223" s="1506"/>
      <c r="JKH223" s="1508"/>
      <c r="JKI223" s="1509"/>
      <c r="JKJ223" s="1510"/>
      <c r="JKK223" s="1506"/>
      <c r="JKL223" s="1507"/>
      <c r="JKM223" s="1507"/>
      <c r="JKN223" s="1506"/>
      <c r="JKO223" s="1506"/>
      <c r="JKP223" s="1506"/>
      <c r="JKQ223" s="1508"/>
      <c r="JKR223" s="1509"/>
      <c r="JKS223" s="1510"/>
      <c r="JKT223" s="1506"/>
      <c r="JKU223" s="1507"/>
      <c r="JKV223" s="1507"/>
      <c r="JKW223" s="1506"/>
      <c r="JKX223" s="1506"/>
      <c r="JKY223" s="1506"/>
      <c r="JKZ223" s="1508"/>
      <c r="JLA223" s="1509"/>
      <c r="JLB223" s="1510"/>
      <c r="JLC223" s="1506"/>
      <c r="JLD223" s="1507"/>
      <c r="JLE223" s="1507"/>
      <c r="JLF223" s="1506"/>
      <c r="JLG223" s="1506"/>
      <c r="JLH223" s="1506"/>
      <c r="JLI223" s="1508"/>
      <c r="JLJ223" s="1509"/>
      <c r="JLK223" s="1510"/>
      <c r="JLL223" s="1506"/>
      <c r="JLM223" s="1507"/>
      <c r="JLN223" s="1507"/>
      <c r="JLO223" s="1506"/>
      <c r="JLP223" s="1506"/>
      <c r="JLQ223" s="1506"/>
      <c r="JLR223" s="1508"/>
      <c r="JLS223" s="1509"/>
      <c r="JLT223" s="1510"/>
      <c r="JLU223" s="1506"/>
      <c r="JLV223" s="1507"/>
      <c r="JLW223" s="1507"/>
      <c r="JLX223" s="1506"/>
      <c r="JLY223" s="1506"/>
      <c r="JLZ223" s="1506"/>
      <c r="JMA223" s="1508"/>
      <c r="JMB223" s="1509"/>
      <c r="JMC223" s="1510"/>
      <c r="JMD223" s="1506"/>
      <c r="JME223" s="1507"/>
      <c r="JMF223" s="1507"/>
      <c r="JMG223" s="1506"/>
      <c r="JMH223" s="1506"/>
      <c r="JMI223" s="1506"/>
      <c r="JMJ223" s="1508"/>
      <c r="JMK223" s="1509"/>
      <c r="JML223" s="1510"/>
      <c r="JMM223" s="1506"/>
      <c r="JMN223" s="1507"/>
      <c r="JMO223" s="1507"/>
      <c r="JMP223" s="1506"/>
      <c r="JMQ223" s="1506"/>
      <c r="JMR223" s="1506"/>
      <c r="JMS223" s="1508"/>
      <c r="JMT223" s="1509"/>
      <c r="JMU223" s="1510"/>
      <c r="JMV223" s="1506"/>
      <c r="JMW223" s="1507"/>
      <c r="JMX223" s="1507"/>
      <c r="JMY223" s="1506"/>
      <c r="JMZ223" s="1506"/>
      <c r="JNA223" s="1506"/>
      <c r="JNB223" s="1508"/>
      <c r="JNC223" s="1509"/>
      <c r="JND223" s="1510"/>
      <c r="JNE223" s="1506"/>
      <c r="JNF223" s="1507"/>
      <c r="JNG223" s="1507"/>
      <c r="JNH223" s="1506"/>
      <c r="JNI223" s="1506"/>
      <c r="JNJ223" s="1506"/>
      <c r="JNK223" s="1508"/>
      <c r="JNL223" s="1509"/>
      <c r="JNM223" s="1510"/>
      <c r="JNN223" s="1506"/>
      <c r="JNO223" s="1507"/>
      <c r="JNP223" s="1507"/>
      <c r="JNQ223" s="1506"/>
      <c r="JNR223" s="1506"/>
      <c r="JNS223" s="1506"/>
      <c r="JNT223" s="1508"/>
      <c r="JNU223" s="1509"/>
      <c r="JNV223" s="1510"/>
      <c r="JNW223" s="1506"/>
      <c r="JNX223" s="1507"/>
      <c r="JNY223" s="1507"/>
      <c r="JNZ223" s="1506"/>
      <c r="JOA223" s="1506"/>
      <c r="JOB223" s="1506"/>
      <c r="JOC223" s="1508"/>
      <c r="JOD223" s="1509"/>
      <c r="JOE223" s="1510"/>
      <c r="JOF223" s="1506"/>
      <c r="JOG223" s="1507"/>
      <c r="JOH223" s="1507"/>
      <c r="JOI223" s="1506"/>
      <c r="JOJ223" s="1506"/>
      <c r="JOK223" s="1506"/>
      <c r="JOL223" s="1508"/>
      <c r="JOM223" s="1509"/>
      <c r="JON223" s="1510"/>
      <c r="JOO223" s="1506"/>
      <c r="JOP223" s="1507"/>
      <c r="JOQ223" s="1507"/>
      <c r="JOR223" s="1506"/>
      <c r="JOS223" s="1506"/>
      <c r="JOT223" s="1506"/>
      <c r="JOU223" s="1508"/>
      <c r="JOV223" s="1509"/>
      <c r="JOW223" s="1510"/>
      <c r="JOX223" s="1506"/>
      <c r="JOY223" s="1507"/>
      <c r="JOZ223" s="1507"/>
      <c r="JPA223" s="1506"/>
      <c r="JPB223" s="1506"/>
      <c r="JPC223" s="1506"/>
      <c r="JPD223" s="1508"/>
      <c r="JPE223" s="1509"/>
      <c r="JPF223" s="1510"/>
      <c r="JPG223" s="1506"/>
      <c r="JPH223" s="1507"/>
      <c r="JPI223" s="1507"/>
      <c r="JPJ223" s="1506"/>
      <c r="JPK223" s="1506"/>
      <c r="JPL223" s="1506"/>
      <c r="JPM223" s="1508"/>
      <c r="JPN223" s="1509"/>
      <c r="JPO223" s="1510"/>
      <c r="JPP223" s="1506"/>
      <c r="JPQ223" s="1507"/>
      <c r="JPR223" s="1507"/>
      <c r="JPS223" s="1506"/>
      <c r="JPT223" s="1506"/>
      <c r="JPU223" s="1506"/>
      <c r="JPV223" s="1508"/>
      <c r="JPW223" s="1509"/>
      <c r="JPX223" s="1510"/>
      <c r="JPY223" s="1506"/>
      <c r="JPZ223" s="1507"/>
      <c r="JQA223" s="1507"/>
      <c r="JQB223" s="1506"/>
      <c r="JQC223" s="1506"/>
      <c r="JQD223" s="1506"/>
      <c r="JQE223" s="1508"/>
      <c r="JQF223" s="1509"/>
      <c r="JQG223" s="1510"/>
      <c r="JQH223" s="1506"/>
      <c r="JQI223" s="1507"/>
      <c r="JQJ223" s="1507"/>
      <c r="JQK223" s="1506"/>
      <c r="JQL223" s="1506"/>
      <c r="JQM223" s="1506"/>
      <c r="JQN223" s="1508"/>
      <c r="JQO223" s="1509"/>
      <c r="JQP223" s="1510"/>
      <c r="JQQ223" s="1506"/>
      <c r="JQR223" s="1507"/>
      <c r="JQS223" s="1507"/>
      <c r="JQT223" s="1506"/>
      <c r="JQU223" s="1506"/>
      <c r="JQV223" s="1506"/>
      <c r="JQW223" s="1508"/>
      <c r="JQX223" s="1509"/>
      <c r="JQY223" s="1510"/>
      <c r="JQZ223" s="1506"/>
      <c r="JRA223" s="1507"/>
      <c r="JRB223" s="1507"/>
      <c r="JRC223" s="1506"/>
      <c r="JRD223" s="1506"/>
      <c r="JRE223" s="1506"/>
      <c r="JRF223" s="1508"/>
      <c r="JRG223" s="1509"/>
      <c r="JRH223" s="1510"/>
      <c r="JRI223" s="1506"/>
      <c r="JRJ223" s="1507"/>
      <c r="JRK223" s="1507"/>
      <c r="JRL223" s="1506"/>
      <c r="JRM223" s="1506"/>
      <c r="JRN223" s="1506"/>
      <c r="JRO223" s="1508"/>
      <c r="JRP223" s="1509"/>
      <c r="JRQ223" s="1510"/>
      <c r="JRR223" s="1506"/>
      <c r="JRS223" s="1507"/>
      <c r="JRT223" s="1507"/>
      <c r="JRU223" s="1506"/>
      <c r="JRV223" s="1506"/>
      <c r="JRW223" s="1506"/>
      <c r="JRX223" s="1508"/>
      <c r="JRY223" s="1509"/>
      <c r="JRZ223" s="1510"/>
      <c r="JSA223" s="1506"/>
      <c r="JSB223" s="1507"/>
      <c r="JSC223" s="1507"/>
      <c r="JSD223" s="1506"/>
      <c r="JSE223" s="1506"/>
      <c r="JSF223" s="1506"/>
      <c r="JSG223" s="1508"/>
      <c r="JSH223" s="1509"/>
      <c r="JSI223" s="1510"/>
      <c r="JSJ223" s="1506"/>
      <c r="JSK223" s="1507"/>
      <c r="JSL223" s="1507"/>
      <c r="JSM223" s="1506"/>
      <c r="JSN223" s="1506"/>
      <c r="JSO223" s="1506"/>
      <c r="JSP223" s="1508"/>
      <c r="JSQ223" s="1509"/>
      <c r="JSR223" s="1510"/>
      <c r="JSS223" s="1506"/>
      <c r="JST223" s="1507"/>
      <c r="JSU223" s="1507"/>
      <c r="JSV223" s="1506"/>
      <c r="JSW223" s="1506"/>
      <c r="JSX223" s="1506"/>
      <c r="JSY223" s="1508"/>
      <c r="JSZ223" s="1509"/>
      <c r="JTA223" s="1510"/>
      <c r="JTB223" s="1506"/>
      <c r="JTC223" s="1507"/>
      <c r="JTD223" s="1507"/>
      <c r="JTE223" s="1506"/>
      <c r="JTF223" s="1506"/>
      <c r="JTG223" s="1506"/>
      <c r="JTH223" s="1508"/>
      <c r="JTI223" s="1509"/>
      <c r="JTJ223" s="1510"/>
      <c r="JTK223" s="1506"/>
      <c r="JTL223" s="1507"/>
      <c r="JTM223" s="1507"/>
      <c r="JTN223" s="1506"/>
      <c r="JTO223" s="1506"/>
      <c r="JTP223" s="1506"/>
      <c r="JTQ223" s="1508"/>
      <c r="JTR223" s="1509"/>
      <c r="JTS223" s="1510"/>
      <c r="JTT223" s="1506"/>
      <c r="JTU223" s="1507"/>
      <c r="JTV223" s="1507"/>
      <c r="JTW223" s="1506"/>
      <c r="JTX223" s="1506"/>
      <c r="JTY223" s="1506"/>
      <c r="JTZ223" s="1508"/>
      <c r="JUA223" s="1509"/>
      <c r="JUB223" s="1510"/>
      <c r="JUC223" s="1506"/>
      <c r="JUD223" s="1507"/>
      <c r="JUE223" s="1507"/>
      <c r="JUF223" s="1506"/>
      <c r="JUG223" s="1506"/>
      <c r="JUH223" s="1506"/>
      <c r="JUI223" s="1508"/>
      <c r="JUJ223" s="1509"/>
      <c r="JUK223" s="1510"/>
      <c r="JUL223" s="1506"/>
      <c r="JUM223" s="1507"/>
      <c r="JUN223" s="1507"/>
      <c r="JUO223" s="1506"/>
      <c r="JUP223" s="1506"/>
      <c r="JUQ223" s="1506"/>
      <c r="JUR223" s="1508"/>
      <c r="JUS223" s="1509"/>
      <c r="JUT223" s="1510"/>
      <c r="JUU223" s="1506"/>
      <c r="JUV223" s="1507"/>
      <c r="JUW223" s="1507"/>
      <c r="JUX223" s="1506"/>
      <c r="JUY223" s="1506"/>
      <c r="JUZ223" s="1506"/>
      <c r="JVA223" s="1508"/>
      <c r="JVB223" s="1509"/>
      <c r="JVC223" s="1510"/>
      <c r="JVD223" s="1506"/>
      <c r="JVE223" s="1507"/>
      <c r="JVF223" s="1507"/>
      <c r="JVG223" s="1506"/>
      <c r="JVH223" s="1506"/>
      <c r="JVI223" s="1506"/>
      <c r="JVJ223" s="1508"/>
      <c r="JVK223" s="1509"/>
      <c r="JVL223" s="1510"/>
      <c r="JVM223" s="1506"/>
      <c r="JVN223" s="1507"/>
      <c r="JVO223" s="1507"/>
      <c r="JVP223" s="1506"/>
      <c r="JVQ223" s="1506"/>
      <c r="JVR223" s="1506"/>
      <c r="JVS223" s="1508"/>
      <c r="JVT223" s="1509"/>
      <c r="JVU223" s="1510"/>
      <c r="JVV223" s="1506"/>
      <c r="JVW223" s="1507"/>
      <c r="JVX223" s="1507"/>
      <c r="JVY223" s="1506"/>
      <c r="JVZ223" s="1506"/>
      <c r="JWA223" s="1506"/>
      <c r="JWB223" s="1508"/>
      <c r="JWC223" s="1509"/>
      <c r="JWD223" s="1510"/>
      <c r="JWE223" s="1506"/>
      <c r="JWF223" s="1507"/>
      <c r="JWG223" s="1507"/>
      <c r="JWH223" s="1506"/>
      <c r="JWI223" s="1506"/>
      <c r="JWJ223" s="1506"/>
      <c r="JWK223" s="1508"/>
      <c r="JWL223" s="1509"/>
      <c r="JWM223" s="1510"/>
      <c r="JWN223" s="1506"/>
      <c r="JWO223" s="1507"/>
      <c r="JWP223" s="1507"/>
      <c r="JWQ223" s="1506"/>
      <c r="JWR223" s="1506"/>
      <c r="JWS223" s="1506"/>
      <c r="JWT223" s="1508"/>
      <c r="JWU223" s="1509"/>
      <c r="JWV223" s="1510"/>
      <c r="JWW223" s="1506"/>
      <c r="JWX223" s="1507"/>
      <c r="JWY223" s="1507"/>
      <c r="JWZ223" s="1506"/>
      <c r="JXA223" s="1506"/>
      <c r="JXB223" s="1506"/>
      <c r="JXC223" s="1508"/>
      <c r="JXD223" s="1509"/>
      <c r="JXE223" s="1510"/>
      <c r="JXF223" s="1506"/>
      <c r="JXG223" s="1507"/>
      <c r="JXH223" s="1507"/>
      <c r="JXI223" s="1506"/>
      <c r="JXJ223" s="1506"/>
      <c r="JXK223" s="1506"/>
      <c r="JXL223" s="1508"/>
      <c r="JXM223" s="1509"/>
      <c r="JXN223" s="1510"/>
      <c r="JXO223" s="1506"/>
      <c r="JXP223" s="1507"/>
      <c r="JXQ223" s="1507"/>
      <c r="JXR223" s="1506"/>
      <c r="JXS223" s="1506"/>
      <c r="JXT223" s="1506"/>
      <c r="JXU223" s="1508"/>
      <c r="JXV223" s="1509"/>
      <c r="JXW223" s="1510"/>
      <c r="JXX223" s="1506"/>
      <c r="JXY223" s="1507"/>
      <c r="JXZ223" s="1507"/>
      <c r="JYA223" s="1506"/>
      <c r="JYB223" s="1506"/>
      <c r="JYC223" s="1506"/>
      <c r="JYD223" s="1508"/>
      <c r="JYE223" s="1509"/>
      <c r="JYF223" s="1510"/>
      <c r="JYG223" s="1506"/>
      <c r="JYH223" s="1507"/>
      <c r="JYI223" s="1507"/>
      <c r="JYJ223" s="1506"/>
      <c r="JYK223" s="1506"/>
      <c r="JYL223" s="1506"/>
      <c r="JYM223" s="1508"/>
      <c r="JYN223" s="1509"/>
      <c r="JYO223" s="1510"/>
      <c r="JYP223" s="1506"/>
      <c r="JYQ223" s="1507"/>
      <c r="JYR223" s="1507"/>
      <c r="JYS223" s="1506"/>
      <c r="JYT223" s="1506"/>
      <c r="JYU223" s="1506"/>
      <c r="JYV223" s="1508"/>
      <c r="JYW223" s="1509"/>
      <c r="JYX223" s="1510"/>
      <c r="JYY223" s="1506"/>
      <c r="JYZ223" s="1507"/>
      <c r="JZA223" s="1507"/>
      <c r="JZB223" s="1506"/>
      <c r="JZC223" s="1506"/>
      <c r="JZD223" s="1506"/>
      <c r="JZE223" s="1508"/>
      <c r="JZF223" s="1509"/>
      <c r="JZG223" s="1510"/>
      <c r="JZH223" s="1506"/>
      <c r="JZI223" s="1507"/>
      <c r="JZJ223" s="1507"/>
      <c r="JZK223" s="1506"/>
      <c r="JZL223" s="1506"/>
      <c r="JZM223" s="1506"/>
      <c r="JZN223" s="1508"/>
      <c r="JZO223" s="1509"/>
      <c r="JZP223" s="1510"/>
      <c r="JZQ223" s="1506"/>
      <c r="JZR223" s="1507"/>
      <c r="JZS223" s="1507"/>
      <c r="JZT223" s="1506"/>
      <c r="JZU223" s="1506"/>
      <c r="JZV223" s="1506"/>
      <c r="JZW223" s="1508"/>
      <c r="JZX223" s="1509"/>
      <c r="JZY223" s="1510"/>
      <c r="JZZ223" s="1506"/>
      <c r="KAA223" s="1507"/>
      <c r="KAB223" s="1507"/>
      <c r="KAC223" s="1506"/>
      <c r="KAD223" s="1506"/>
      <c r="KAE223" s="1506"/>
      <c r="KAF223" s="1508"/>
      <c r="KAG223" s="1509"/>
      <c r="KAH223" s="1510"/>
      <c r="KAI223" s="1506"/>
      <c r="KAJ223" s="1507"/>
      <c r="KAK223" s="1507"/>
      <c r="KAL223" s="1506"/>
      <c r="KAM223" s="1506"/>
      <c r="KAN223" s="1506"/>
      <c r="KAO223" s="1508"/>
      <c r="KAP223" s="1509"/>
      <c r="KAQ223" s="1510"/>
      <c r="KAR223" s="1506"/>
      <c r="KAS223" s="1507"/>
      <c r="KAT223" s="1507"/>
      <c r="KAU223" s="1506"/>
      <c r="KAV223" s="1506"/>
      <c r="KAW223" s="1506"/>
      <c r="KAX223" s="1508"/>
      <c r="KAY223" s="1509"/>
      <c r="KAZ223" s="1510"/>
      <c r="KBA223" s="1506"/>
      <c r="KBB223" s="1507"/>
      <c r="KBC223" s="1507"/>
      <c r="KBD223" s="1506"/>
      <c r="KBE223" s="1506"/>
      <c r="KBF223" s="1506"/>
      <c r="KBG223" s="1508"/>
      <c r="KBH223" s="1509"/>
      <c r="KBI223" s="1510"/>
      <c r="KBJ223" s="1506"/>
      <c r="KBK223" s="1507"/>
      <c r="KBL223" s="1507"/>
      <c r="KBM223" s="1506"/>
      <c r="KBN223" s="1506"/>
      <c r="KBO223" s="1506"/>
      <c r="KBP223" s="1508"/>
      <c r="KBQ223" s="1509"/>
      <c r="KBR223" s="1510"/>
      <c r="KBS223" s="1506"/>
      <c r="KBT223" s="1507"/>
      <c r="KBU223" s="1507"/>
      <c r="KBV223" s="1506"/>
      <c r="KBW223" s="1506"/>
      <c r="KBX223" s="1506"/>
      <c r="KBY223" s="1508"/>
      <c r="KBZ223" s="1509"/>
      <c r="KCA223" s="1510"/>
      <c r="KCB223" s="1506"/>
      <c r="KCC223" s="1507"/>
      <c r="KCD223" s="1507"/>
      <c r="KCE223" s="1506"/>
      <c r="KCF223" s="1506"/>
      <c r="KCG223" s="1506"/>
      <c r="KCH223" s="1508"/>
      <c r="KCI223" s="1509"/>
      <c r="KCJ223" s="1510"/>
      <c r="KCK223" s="1506"/>
      <c r="KCL223" s="1507"/>
      <c r="KCM223" s="1507"/>
      <c r="KCN223" s="1506"/>
      <c r="KCO223" s="1506"/>
      <c r="KCP223" s="1506"/>
      <c r="KCQ223" s="1508"/>
      <c r="KCR223" s="1509"/>
      <c r="KCS223" s="1510"/>
      <c r="KCT223" s="1506"/>
      <c r="KCU223" s="1507"/>
      <c r="KCV223" s="1507"/>
      <c r="KCW223" s="1506"/>
      <c r="KCX223" s="1506"/>
      <c r="KCY223" s="1506"/>
      <c r="KCZ223" s="1508"/>
      <c r="KDA223" s="1509"/>
      <c r="KDB223" s="1510"/>
      <c r="KDC223" s="1506"/>
      <c r="KDD223" s="1507"/>
      <c r="KDE223" s="1507"/>
      <c r="KDF223" s="1506"/>
      <c r="KDG223" s="1506"/>
      <c r="KDH223" s="1506"/>
      <c r="KDI223" s="1508"/>
      <c r="KDJ223" s="1509"/>
      <c r="KDK223" s="1510"/>
      <c r="KDL223" s="1506"/>
      <c r="KDM223" s="1507"/>
      <c r="KDN223" s="1507"/>
      <c r="KDO223" s="1506"/>
      <c r="KDP223" s="1506"/>
      <c r="KDQ223" s="1506"/>
      <c r="KDR223" s="1508"/>
      <c r="KDS223" s="1509"/>
      <c r="KDT223" s="1510"/>
      <c r="KDU223" s="1506"/>
      <c r="KDV223" s="1507"/>
      <c r="KDW223" s="1507"/>
      <c r="KDX223" s="1506"/>
      <c r="KDY223" s="1506"/>
      <c r="KDZ223" s="1506"/>
      <c r="KEA223" s="1508"/>
      <c r="KEB223" s="1509"/>
      <c r="KEC223" s="1510"/>
      <c r="KED223" s="1506"/>
      <c r="KEE223" s="1507"/>
      <c r="KEF223" s="1507"/>
      <c r="KEG223" s="1506"/>
      <c r="KEH223" s="1506"/>
      <c r="KEI223" s="1506"/>
      <c r="KEJ223" s="1508"/>
      <c r="KEK223" s="1509"/>
      <c r="KEL223" s="1510"/>
      <c r="KEM223" s="1506"/>
      <c r="KEN223" s="1507"/>
      <c r="KEO223" s="1507"/>
      <c r="KEP223" s="1506"/>
      <c r="KEQ223" s="1506"/>
      <c r="KER223" s="1506"/>
      <c r="KES223" s="1508"/>
      <c r="KET223" s="1509"/>
      <c r="KEU223" s="1510"/>
      <c r="KEV223" s="1506"/>
      <c r="KEW223" s="1507"/>
      <c r="KEX223" s="1507"/>
      <c r="KEY223" s="1506"/>
      <c r="KEZ223" s="1506"/>
      <c r="KFA223" s="1506"/>
      <c r="KFB223" s="1508"/>
      <c r="KFC223" s="1509"/>
      <c r="KFD223" s="1510"/>
      <c r="KFE223" s="1506"/>
      <c r="KFF223" s="1507"/>
      <c r="KFG223" s="1507"/>
      <c r="KFH223" s="1506"/>
      <c r="KFI223" s="1506"/>
      <c r="KFJ223" s="1506"/>
      <c r="KFK223" s="1508"/>
      <c r="KFL223" s="1509"/>
      <c r="KFM223" s="1510"/>
      <c r="KFN223" s="1506"/>
      <c r="KFO223" s="1507"/>
      <c r="KFP223" s="1507"/>
      <c r="KFQ223" s="1506"/>
      <c r="KFR223" s="1506"/>
      <c r="KFS223" s="1506"/>
      <c r="KFT223" s="1508"/>
      <c r="KFU223" s="1509"/>
      <c r="KFV223" s="1510"/>
      <c r="KFW223" s="1506"/>
      <c r="KFX223" s="1507"/>
      <c r="KFY223" s="1507"/>
      <c r="KFZ223" s="1506"/>
      <c r="KGA223" s="1506"/>
      <c r="KGB223" s="1506"/>
      <c r="KGC223" s="1508"/>
      <c r="KGD223" s="1509"/>
      <c r="KGE223" s="1510"/>
      <c r="KGF223" s="1506"/>
      <c r="KGG223" s="1507"/>
      <c r="KGH223" s="1507"/>
      <c r="KGI223" s="1506"/>
      <c r="KGJ223" s="1506"/>
      <c r="KGK223" s="1506"/>
      <c r="KGL223" s="1508"/>
      <c r="KGM223" s="1509"/>
      <c r="KGN223" s="1510"/>
      <c r="KGO223" s="1506"/>
      <c r="KGP223" s="1507"/>
      <c r="KGQ223" s="1507"/>
      <c r="KGR223" s="1506"/>
      <c r="KGS223" s="1506"/>
      <c r="KGT223" s="1506"/>
      <c r="KGU223" s="1508"/>
      <c r="KGV223" s="1509"/>
      <c r="KGW223" s="1510"/>
      <c r="KGX223" s="1506"/>
      <c r="KGY223" s="1507"/>
      <c r="KGZ223" s="1507"/>
      <c r="KHA223" s="1506"/>
      <c r="KHB223" s="1506"/>
      <c r="KHC223" s="1506"/>
      <c r="KHD223" s="1508"/>
      <c r="KHE223" s="1509"/>
      <c r="KHF223" s="1510"/>
      <c r="KHG223" s="1506"/>
      <c r="KHH223" s="1507"/>
      <c r="KHI223" s="1507"/>
      <c r="KHJ223" s="1506"/>
      <c r="KHK223" s="1506"/>
      <c r="KHL223" s="1506"/>
      <c r="KHM223" s="1508"/>
      <c r="KHN223" s="1509"/>
      <c r="KHO223" s="1510"/>
      <c r="KHP223" s="1506"/>
      <c r="KHQ223" s="1507"/>
      <c r="KHR223" s="1507"/>
      <c r="KHS223" s="1506"/>
      <c r="KHT223" s="1506"/>
      <c r="KHU223" s="1506"/>
      <c r="KHV223" s="1508"/>
      <c r="KHW223" s="1509"/>
      <c r="KHX223" s="1510"/>
      <c r="KHY223" s="1506"/>
      <c r="KHZ223" s="1507"/>
      <c r="KIA223" s="1507"/>
      <c r="KIB223" s="1506"/>
      <c r="KIC223" s="1506"/>
      <c r="KID223" s="1506"/>
      <c r="KIE223" s="1508"/>
      <c r="KIF223" s="1509"/>
      <c r="KIG223" s="1510"/>
      <c r="KIH223" s="1506"/>
      <c r="KII223" s="1507"/>
      <c r="KIJ223" s="1507"/>
      <c r="KIK223" s="1506"/>
      <c r="KIL223" s="1506"/>
      <c r="KIM223" s="1506"/>
      <c r="KIN223" s="1508"/>
      <c r="KIO223" s="1509"/>
      <c r="KIP223" s="1510"/>
      <c r="KIQ223" s="1506"/>
      <c r="KIR223" s="1507"/>
      <c r="KIS223" s="1507"/>
      <c r="KIT223" s="1506"/>
      <c r="KIU223" s="1506"/>
      <c r="KIV223" s="1506"/>
      <c r="KIW223" s="1508"/>
      <c r="KIX223" s="1509"/>
      <c r="KIY223" s="1510"/>
      <c r="KIZ223" s="1506"/>
      <c r="KJA223" s="1507"/>
      <c r="KJB223" s="1507"/>
      <c r="KJC223" s="1506"/>
      <c r="KJD223" s="1506"/>
      <c r="KJE223" s="1506"/>
      <c r="KJF223" s="1508"/>
      <c r="KJG223" s="1509"/>
      <c r="KJH223" s="1510"/>
      <c r="KJI223" s="1506"/>
      <c r="KJJ223" s="1507"/>
      <c r="KJK223" s="1507"/>
      <c r="KJL223" s="1506"/>
      <c r="KJM223" s="1506"/>
      <c r="KJN223" s="1506"/>
      <c r="KJO223" s="1508"/>
      <c r="KJP223" s="1509"/>
      <c r="KJQ223" s="1510"/>
      <c r="KJR223" s="1506"/>
      <c r="KJS223" s="1507"/>
      <c r="KJT223" s="1507"/>
      <c r="KJU223" s="1506"/>
      <c r="KJV223" s="1506"/>
      <c r="KJW223" s="1506"/>
      <c r="KJX223" s="1508"/>
      <c r="KJY223" s="1509"/>
      <c r="KJZ223" s="1510"/>
      <c r="KKA223" s="1506"/>
      <c r="KKB223" s="1507"/>
      <c r="KKC223" s="1507"/>
      <c r="KKD223" s="1506"/>
      <c r="KKE223" s="1506"/>
      <c r="KKF223" s="1506"/>
      <c r="KKG223" s="1508"/>
      <c r="KKH223" s="1509"/>
      <c r="KKI223" s="1510"/>
      <c r="KKJ223" s="1506"/>
      <c r="KKK223" s="1507"/>
      <c r="KKL223" s="1507"/>
      <c r="KKM223" s="1506"/>
      <c r="KKN223" s="1506"/>
      <c r="KKO223" s="1506"/>
      <c r="KKP223" s="1508"/>
      <c r="KKQ223" s="1509"/>
      <c r="KKR223" s="1510"/>
      <c r="KKS223" s="1506"/>
      <c r="KKT223" s="1507"/>
      <c r="KKU223" s="1507"/>
      <c r="KKV223" s="1506"/>
      <c r="KKW223" s="1506"/>
      <c r="KKX223" s="1506"/>
      <c r="KKY223" s="1508"/>
      <c r="KKZ223" s="1509"/>
      <c r="KLA223" s="1510"/>
      <c r="KLB223" s="1506"/>
      <c r="KLC223" s="1507"/>
      <c r="KLD223" s="1507"/>
      <c r="KLE223" s="1506"/>
      <c r="KLF223" s="1506"/>
      <c r="KLG223" s="1506"/>
      <c r="KLH223" s="1508"/>
      <c r="KLI223" s="1509"/>
      <c r="KLJ223" s="1510"/>
      <c r="KLK223" s="1506"/>
      <c r="KLL223" s="1507"/>
      <c r="KLM223" s="1507"/>
      <c r="KLN223" s="1506"/>
      <c r="KLO223" s="1506"/>
      <c r="KLP223" s="1506"/>
      <c r="KLQ223" s="1508"/>
      <c r="KLR223" s="1509"/>
      <c r="KLS223" s="1510"/>
      <c r="KLT223" s="1506"/>
      <c r="KLU223" s="1507"/>
      <c r="KLV223" s="1507"/>
      <c r="KLW223" s="1506"/>
      <c r="KLX223" s="1506"/>
      <c r="KLY223" s="1506"/>
      <c r="KLZ223" s="1508"/>
      <c r="KMA223" s="1509"/>
      <c r="KMB223" s="1510"/>
      <c r="KMC223" s="1506"/>
      <c r="KMD223" s="1507"/>
      <c r="KME223" s="1507"/>
      <c r="KMF223" s="1506"/>
      <c r="KMG223" s="1506"/>
      <c r="KMH223" s="1506"/>
      <c r="KMI223" s="1508"/>
      <c r="KMJ223" s="1509"/>
      <c r="KMK223" s="1510"/>
      <c r="KML223" s="1506"/>
      <c r="KMM223" s="1507"/>
      <c r="KMN223" s="1507"/>
      <c r="KMO223" s="1506"/>
      <c r="KMP223" s="1506"/>
      <c r="KMQ223" s="1506"/>
      <c r="KMR223" s="1508"/>
      <c r="KMS223" s="1509"/>
      <c r="KMT223" s="1510"/>
      <c r="KMU223" s="1506"/>
      <c r="KMV223" s="1507"/>
      <c r="KMW223" s="1507"/>
      <c r="KMX223" s="1506"/>
      <c r="KMY223" s="1506"/>
      <c r="KMZ223" s="1506"/>
      <c r="KNA223" s="1508"/>
      <c r="KNB223" s="1509"/>
      <c r="KNC223" s="1510"/>
      <c r="KND223" s="1506"/>
      <c r="KNE223" s="1507"/>
      <c r="KNF223" s="1507"/>
      <c r="KNG223" s="1506"/>
      <c r="KNH223" s="1506"/>
      <c r="KNI223" s="1506"/>
      <c r="KNJ223" s="1508"/>
      <c r="KNK223" s="1509"/>
      <c r="KNL223" s="1510"/>
      <c r="KNM223" s="1506"/>
      <c r="KNN223" s="1507"/>
      <c r="KNO223" s="1507"/>
      <c r="KNP223" s="1506"/>
      <c r="KNQ223" s="1506"/>
      <c r="KNR223" s="1506"/>
      <c r="KNS223" s="1508"/>
      <c r="KNT223" s="1509"/>
      <c r="KNU223" s="1510"/>
      <c r="KNV223" s="1506"/>
      <c r="KNW223" s="1507"/>
      <c r="KNX223" s="1507"/>
      <c r="KNY223" s="1506"/>
      <c r="KNZ223" s="1506"/>
      <c r="KOA223" s="1506"/>
      <c r="KOB223" s="1508"/>
      <c r="KOC223" s="1509"/>
      <c r="KOD223" s="1510"/>
      <c r="KOE223" s="1506"/>
      <c r="KOF223" s="1507"/>
      <c r="KOG223" s="1507"/>
      <c r="KOH223" s="1506"/>
      <c r="KOI223" s="1506"/>
      <c r="KOJ223" s="1506"/>
      <c r="KOK223" s="1508"/>
      <c r="KOL223" s="1509"/>
      <c r="KOM223" s="1510"/>
      <c r="KON223" s="1506"/>
      <c r="KOO223" s="1507"/>
      <c r="KOP223" s="1507"/>
      <c r="KOQ223" s="1506"/>
      <c r="KOR223" s="1506"/>
      <c r="KOS223" s="1506"/>
      <c r="KOT223" s="1508"/>
      <c r="KOU223" s="1509"/>
      <c r="KOV223" s="1510"/>
      <c r="KOW223" s="1506"/>
      <c r="KOX223" s="1507"/>
      <c r="KOY223" s="1507"/>
      <c r="KOZ223" s="1506"/>
      <c r="KPA223" s="1506"/>
      <c r="KPB223" s="1506"/>
      <c r="KPC223" s="1508"/>
      <c r="KPD223" s="1509"/>
      <c r="KPE223" s="1510"/>
      <c r="KPF223" s="1506"/>
      <c r="KPG223" s="1507"/>
      <c r="KPH223" s="1507"/>
      <c r="KPI223" s="1506"/>
      <c r="KPJ223" s="1506"/>
      <c r="KPK223" s="1506"/>
      <c r="KPL223" s="1508"/>
      <c r="KPM223" s="1509"/>
      <c r="KPN223" s="1510"/>
      <c r="KPO223" s="1506"/>
      <c r="KPP223" s="1507"/>
      <c r="KPQ223" s="1507"/>
      <c r="KPR223" s="1506"/>
      <c r="KPS223" s="1506"/>
      <c r="KPT223" s="1506"/>
      <c r="KPU223" s="1508"/>
      <c r="KPV223" s="1509"/>
      <c r="KPW223" s="1510"/>
      <c r="KPX223" s="1506"/>
      <c r="KPY223" s="1507"/>
      <c r="KPZ223" s="1507"/>
      <c r="KQA223" s="1506"/>
      <c r="KQB223" s="1506"/>
      <c r="KQC223" s="1506"/>
      <c r="KQD223" s="1508"/>
      <c r="KQE223" s="1509"/>
      <c r="KQF223" s="1510"/>
      <c r="KQG223" s="1506"/>
      <c r="KQH223" s="1507"/>
      <c r="KQI223" s="1507"/>
      <c r="KQJ223" s="1506"/>
      <c r="KQK223" s="1506"/>
      <c r="KQL223" s="1506"/>
      <c r="KQM223" s="1508"/>
      <c r="KQN223" s="1509"/>
      <c r="KQO223" s="1510"/>
      <c r="KQP223" s="1506"/>
      <c r="KQQ223" s="1507"/>
      <c r="KQR223" s="1507"/>
      <c r="KQS223" s="1506"/>
      <c r="KQT223" s="1506"/>
      <c r="KQU223" s="1506"/>
      <c r="KQV223" s="1508"/>
      <c r="KQW223" s="1509"/>
      <c r="KQX223" s="1510"/>
      <c r="KQY223" s="1506"/>
      <c r="KQZ223" s="1507"/>
      <c r="KRA223" s="1507"/>
      <c r="KRB223" s="1506"/>
      <c r="KRC223" s="1506"/>
      <c r="KRD223" s="1506"/>
      <c r="KRE223" s="1508"/>
      <c r="KRF223" s="1509"/>
      <c r="KRG223" s="1510"/>
      <c r="KRH223" s="1506"/>
      <c r="KRI223" s="1507"/>
      <c r="KRJ223" s="1507"/>
      <c r="KRK223" s="1506"/>
      <c r="KRL223" s="1506"/>
      <c r="KRM223" s="1506"/>
      <c r="KRN223" s="1508"/>
      <c r="KRO223" s="1509"/>
      <c r="KRP223" s="1510"/>
      <c r="KRQ223" s="1506"/>
      <c r="KRR223" s="1507"/>
      <c r="KRS223" s="1507"/>
      <c r="KRT223" s="1506"/>
      <c r="KRU223" s="1506"/>
      <c r="KRV223" s="1506"/>
      <c r="KRW223" s="1508"/>
      <c r="KRX223" s="1509"/>
      <c r="KRY223" s="1510"/>
      <c r="KRZ223" s="1506"/>
      <c r="KSA223" s="1507"/>
      <c r="KSB223" s="1507"/>
      <c r="KSC223" s="1506"/>
      <c r="KSD223" s="1506"/>
      <c r="KSE223" s="1506"/>
      <c r="KSF223" s="1508"/>
      <c r="KSG223" s="1509"/>
      <c r="KSH223" s="1510"/>
      <c r="KSI223" s="1506"/>
      <c r="KSJ223" s="1507"/>
      <c r="KSK223" s="1507"/>
      <c r="KSL223" s="1506"/>
      <c r="KSM223" s="1506"/>
      <c r="KSN223" s="1506"/>
      <c r="KSO223" s="1508"/>
      <c r="KSP223" s="1509"/>
      <c r="KSQ223" s="1510"/>
      <c r="KSR223" s="1506"/>
      <c r="KSS223" s="1507"/>
      <c r="KST223" s="1507"/>
      <c r="KSU223" s="1506"/>
      <c r="KSV223" s="1506"/>
      <c r="KSW223" s="1506"/>
      <c r="KSX223" s="1508"/>
      <c r="KSY223" s="1509"/>
      <c r="KSZ223" s="1510"/>
      <c r="KTA223" s="1506"/>
      <c r="KTB223" s="1507"/>
      <c r="KTC223" s="1507"/>
      <c r="KTD223" s="1506"/>
      <c r="KTE223" s="1506"/>
      <c r="KTF223" s="1506"/>
      <c r="KTG223" s="1508"/>
      <c r="KTH223" s="1509"/>
      <c r="KTI223" s="1510"/>
      <c r="KTJ223" s="1506"/>
      <c r="KTK223" s="1507"/>
      <c r="KTL223" s="1507"/>
      <c r="KTM223" s="1506"/>
      <c r="KTN223" s="1506"/>
      <c r="KTO223" s="1506"/>
      <c r="KTP223" s="1508"/>
      <c r="KTQ223" s="1509"/>
      <c r="KTR223" s="1510"/>
      <c r="KTS223" s="1506"/>
      <c r="KTT223" s="1507"/>
      <c r="KTU223" s="1507"/>
      <c r="KTV223" s="1506"/>
      <c r="KTW223" s="1506"/>
      <c r="KTX223" s="1506"/>
      <c r="KTY223" s="1508"/>
      <c r="KTZ223" s="1509"/>
      <c r="KUA223" s="1510"/>
      <c r="KUB223" s="1506"/>
      <c r="KUC223" s="1507"/>
      <c r="KUD223" s="1507"/>
      <c r="KUE223" s="1506"/>
      <c r="KUF223" s="1506"/>
      <c r="KUG223" s="1506"/>
      <c r="KUH223" s="1508"/>
      <c r="KUI223" s="1509"/>
      <c r="KUJ223" s="1510"/>
      <c r="KUK223" s="1506"/>
      <c r="KUL223" s="1507"/>
      <c r="KUM223" s="1507"/>
      <c r="KUN223" s="1506"/>
      <c r="KUO223" s="1506"/>
      <c r="KUP223" s="1506"/>
      <c r="KUQ223" s="1508"/>
      <c r="KUR223" s="1509"/>
      <c r="KUS223" s="1510"/>
      <c r="KUT223" s="1506"/>
      <c r="KUU223" s="1507"/>
      <c r="KUV223" s="1507"/>
      <c r="KUW223" s="1506"/>
      <c r="KUX223" s="1506"/>
      <c r="KUY223" s="1506"/>
      <c r="KUZ223" s="1508"/>
      <c r="KVA223" s="1509"/>
      <c r="KVB223" s="1510"/>
      <c r="KVC223" s="1506"/>
      <c r="KVD223" s="1507"/>
      <c r="KVE223" s="1507"/>
      <c r="KVF223" s="1506"/>
      <c r="KVG223" s="1506"/>
      <c r="KVH223" s="1506"/>
      <c r="KVI223" s="1508"/>
      <c r="KVJ223" s="1509"/>
      <c r="KVK223" s="1510"/>
      <c r="KVL223" s="1506"/>
      <c r="KVM223" s="1507"/>
      <c r="KVN223" s="1507"/>
      <c r="KVO223" s="1506"/>
      <c r="KVP223" s="1506"/>
      <c r="KVQ223" s="1506"/>
      <c r="KVR223" s="1508"/>
      <c r="KVS223" s="1509"/>
      <c r="KVT223" s="1510"/>
      <c r="KVU223" s="1506"/>
      <c r="KVV223" s="1507"/>
      <c r="KVW223" s="1507"/>
      <c r="KVX223" s="1506"/>
      <c r="KVY223" s="1506"/>
      <c r="KVZ223" s="1506"/>
      <c r="KWA223" s="1508"/>
      <c r="KWB223" s="1509"/>
      <c r="KWC223" s="1510"/>
      <c r="KWD223" s="1506"/>
      <c r="KWE223" s="1507"/>
      <c r="KWF223" s="1507"/>
      <c r="KWG223" s="1506"/>
      <c r="KWH223" s="1506"/>
      <c r="KWI223" s="1506"/>
      <c r="KWJ223" s="1508"/>
      <c r="KWK223" s="1509"/>
      <c r="KWL223" s="1510"/>
      <c r="KWM223" s="1506"/>
      <c r="KWN223" s="1507"/>
      <c r="KWO223" s="1507"/>
      <c r="KWP223" s="1506"/>
      <c r="KWQ223" s="1506"/>
      <c r="KWR223" s="1506"/>
      <c r="KWS223" s="1508"/>
      <c r="KWT223" s="1509"/>
      <c r="KWU223" s="1510"/>
      <c r="KWV223" s="1506"/>
      <c r="KWW223" s="1507"/>
      <c r="KWX223" s="1507"/>
      <c r="KWY223" s="1506"/>
      <c r="KWZ223" s="1506"/>
      <c r="KXA223" s="1506"/>
      <c r="KXB223" s="1508"/>
      <c r="KXC223" s="1509"/>
      <c r="KXD223" s="1510"/>
      <c r="KXE223" s="1506"/>
      <c r="KXF223" s="1507"/>
      <c r="KXG223" s="1507"/>
      <c r="KXH223" s="1506"/>
      <c r="KXI223" s="1506"/>
      <c r="KXJ223" s="1506"/>
      <c r="KXK223" s="1508"/>
      <c r="KXL223" s="1509"/>
      <c r="KXM223" s="1510"/>
      <c r="KXN223" s="1506"/>
      <c r="KXO223" s="1507"/>
      <c r="KXP223" s="1507"/>
      <c r="KXQ223" s="1506"/>
      <c r="KXR223" s="1506"/>
      <c r="KXS223" s="1506"/>
      <c r="KXT223" s="1508"/>
      <c r="KXU223" s="1509"/>
      <c r="KXV223" s="1510"/>
      <c r="KXW223" s="1506"/>
      <c r="KXX223" s="1507"/>
      <c r="KXY223" s="1507"/>
      <c r="KXZ223" s="1506"/>
      <c r="KYA223" s="1506"/>
      <c r="KYB223" s="1506"/>
      <c r="KYC223" s="1508"/>
      <c r="KYD223" s="1509"/>
      <c r="KYE223" s="1510"/>
      <c r="KYF223" s="1506"/>
      <c r="KYG223" s="1507"/>
      <c r="KYH223" s="1507"/>
      <c r="KYI223" s="1506"/>
      <c r="KYJ223" s="1506"/>
      <c r="KYK223" s="1506"/>
      <c r="KYL223" s="1508"/>
      <c r="KYM223" s="1509"/>
      <c r="KYN223" s="1510"/>
      <c r="KYO223" s="1506"/>
      <c r="KYP223" s="1507"/>
      <c r="KYQ223" s="1507"/>
      <c r="KYR223" s="1506"/>
      <c r="KYS223" s="1506"/>
      <c r="KYT223" s="1506"/>
      <c r="KYU223" s="1508"/>
      <c r="KYV223" s="1509"/>
      <c r="KYW223" s="1510"/>
      <c r="KYX223" s="1506"/>
      <c r="KYY223" s="1507"/>
      <c r="KYZ223" s="1507"/>
      <c r="KZA223" s="1506"/>
      <c r="KZB223" s="1506"/>
      <c r="KZC223" s="1506"/>
      <c r="KZD223" s="1508"/>
      <c r="KZE223" s="1509"/>
      <c r="KZF223" s="1510"/>
      <c r="KZG223" s="1506"/>
      <c r="KZH223" s="1507"/>
      <c r="KZI223" s="1507"/>
      <c r="KZJ223" s="1506"/>
      <c r="KZK223" s="1506"/>
      <c r="KZL223" s="1506"/>
      <c r="KZM223" s="1508"/>
      <c r="KZN223" s="1509"/>
      <c r="KZO223" s="1510"/>
      <c r="KZP223" s="1506"/>
      <c r="KZQ223" s="1507"/>
      <c r="KZR223" s="1507"/>
      <c r="KZS223" s="1506"/>
      <c r="KZT223" s="1506"/>
      <c r="KZU223" s="1506"/>
      <c r="KZV223" s="1508"/>
      <c r="KZW223" s="1509"/>
      <c r="KZX223" s="1510"/>
      <c r="KZY223" s="1506"/>
      <c r="KZZ223" s="1507"/>
      <c r="LAA223" s="1507"/>
      <c r="LAB223" s="1506"/>
      <c r="LAC223" s="1506"/>
      <c r="LAD223" s="1506"/>
      <c r="LAE223" s="1508"/>
      <c r="LAF223" s="1509"/>
      <c r="LAG223" s="1510"/>
      <c r="LAH223" s="1506"/>
      <c r="LAI223" s="1507"/>
      <c r="LAJ223" s="1507"/>
      <c r="LAK223" s="1506"/>
      <c r="LAL223" s="1506"/>
      <c r="LAM223" s="1506"/>
      <c r="LAN223" s="1508"/>
      <c r="LAO223" s="1509"/>
      <c r="LAP223" s="1510"/>
      <c r="LAQ223" s="1506"/>
      <c r="LAR223" s="1507"/>
      <c r="LAS223" s="1507"/>
      <c r="LAT223" s="1506"/>
      <c r="LAU223" s="1506"/>
      <c r="LAV223" s="1506"/>
      <c r="LAW223" s="1508"/>
      <c r="LAX223" s="1509"/>
      <c r="LAY223" s="1510"/>
      <c r="LAZ223" s="1506"/>
      <c r="LBA223" s="1507"/>
      <c r="LBB223" s="1507"/>
      <c r="LBC223" s="1506"/>
      <c r="LBD223" s="1506"/>
      <c r="LBE223" s="1506"/>
      <c r="LBF223" s="1508"/>
      <c r="LBG223" s="1509"/>
      <c r="LBH223" s="1510"/>
      <c r="LBI223" s="1506"/>
      <c r="LBJ223" s="1507"/>
      <c r="LBK223" s="1507"/>
      <c r="LBL223" s="1506"/>
      <c r="LBM223" s="1506"/>
      <c r="LBN223" s="1506"/>
      <c r="LBO223" s="1508"/>
      <c r="LBP223" s="1509"/>
      <c r="LBQ223" s="1510"/>
      <c r="LBR223" s="1506"/>
      <c r="LBS223" s="1507"/>
      <c r="LBT223" s="1507"/>
      <c r="LBU223" s="1506"/>
      <c r="LBV223" s="1506"/>
      <c r="LBW223" s="1506"/>
      <c r="LBX223" s="1508"/>
      <c r="LBY223" s="1509"/>
      <c r="LBZ223" s="1510"/>
      <c r="LCA223" s="1506"/>
      <c r="LCB223" s="1507"/>
      <c r="LCC223" s="1507"/>
      <c r="LCD223" s="1506"/>
      <c r="LCE223" s="1506"/>
      <c r="LCF223" s="1506"/>
      <c r="LCG223" s="1508"/>
      <c r="LCH223" s="1509"/>
      <c r="LCI223" s="1510"/>
      <c r="LCJ223" s="1506"/>
      <c r="LCK223" s="1507"/>
      <c r="LCL223" s="1507"/>
      <c r="LCM223" s="1506"/>
      <c r="LCN223" s="1506"/>
      <c r="LCO223" s="1506"/>
      <c r="LCP223" s="1508"/>
      <c r="LCQ223" s="1509"/>
      <c r="LCR223" s="1510"/>
      <c r="LCS223" s="1506"/>
      <c r="LCT223" s="1507"/>
      <c r="LCU223" s="1507"/>
      <c r="LCV223" s="1506"/>
      <c r="LCW223" s="1506"/>
      <c r="LCX223" s="1506"/>
      <c r="LCY223" s="1508"/>
      <c r="LCZ223" s="1509"/>
      <c r="LDA223" s="1510"/>
      <c r="LDB223" s="1506"/>
      <c r="LDC223" s="1507"/>
      <c r="LDD223" s="1507"/>
      <c r="LDE223" s="1506"/>
      <c r="LDF223" s="1506"/>
      <c r="LDG223" s="1506"/>
      <c r="LDH223" s="1508"/>
      <c r="LDI223" s="1509"/>
      <c r="LDJ223" s="1510"/>
      <c r="LDK223" s="1506"/>
      <c r="LDL223" s="1507"/>
      <c r="LDM223" s="1507"/>
      <c r="LDN223" s="1506"/>
      <c r="LDO223" s="1506"/>
      <c r="LDP223" s="1506"/>
      <c r="LDQ223" s="1508"/>
      <c r="LDR223" s="1509"/>
      <c r="LDS223" s="1510"/>
      <c r="LDT223" s="1506"/>
      <c r="LDU223" s="1507"/>
      <c r="LDV223" s="1507"/>
      <c r="LDW223" s="1506"/>
      <c r="LDX223" s="1506"/>
      <c r="LDY223" s="1506"/>
      <c r="LDZ223" s="1508"/>
      <c r="LEA223" s="1509"/>
      <c r="LEB223" s="1510"/>
      <c r="LEC223" s="1506"/>
      <c r="LED223" s="1507"/>
      <c r="LEE223" s="1507"/>
      <c r="LEF223" s="1506"/>
      <c r="LEG223" s="1506"/>
      <c r="LEH223" s="1506"/>
      <c r="LEI223" s="1508"/>
      <c r="LEJ223" s="1509"/>
      <c r="LEK223" s="1510"/>
      <c r="LEL223" s="1506"/>
      <c r="LEM223" s="1507"/>
      <c r="LEN223" s="1507"/>
      <c r="LEO223" s="1506"/>
      <c r="LEP223" s="1506"/>
      <c r="LEQ223" s="1506"/>
      <c r="LER223" s="1508"/>
      <c r="LES223" s="1509"/>
      <c r="LET223" s="1510"/>
      <c r="LEU223" s="1506"/>
      <c r="LEV223" s="1507"/>
      <c r="LEW223" s="1507"/>
      <c r="LEX223" s="1506"/>
      <c r="LEY223" s="1506"/>
      <c r="LEZ223" s="1506"/>
      <c r="LFA223" s="1508"/>
      <c r="LFB223" s="1509"/>
      <c r="LFC223" s="1510"/>
      <c r="LFD223" s="1506"/>
      <c r="LFE223" s="1507"/>
      <c r="LFF223" s="1507"/>
      <c r="LFG223" s="1506"/>
      <c r="LFH223" s="1506"/>
      <c r="LFI223" s="1506"/>
      <c r="LFJ223" s="1508"/>
      <c r="LFK223" s="1509"/>
      <c r="LFL223" s="1510"/>
      <c r="LFM223" s="1506"/>
      <c r="LFN223" s="1507"/>
      <c r="LFO223" s="1507"/>
      <c r="LFP223" s="1506"/>
      <c r="LFQ223" s="1506"/>
      <c r="LFR223" s="1506"/>
      <c r="LFS223" s="1508"/>
      <c r="LFT223" s="1509"/>
      <c r="LFU223" s="1510"/>
      <c r="LFV223" s="1506"/>
      <c r="LFW223" s="1507"/>
      <c r="LFX223" s="1507"/>
      <c r="LFY223" s="1506"/>
      <c r="LFZ223" s="1506"/>
      <c r="LGA223" s="1506"/>
      <c r="LGB223" s="1508"/>
      <c r="LGC223" s="1509"/>
      <c r="LGD223" s="1510"/>
      <c r="LGE223" s="1506"/>
      <c r="LGF223" s="1507"/>
      <c r="LGG223" s="1507"/>
      <c r="LGH223" s="1506"/>
      <c r="LGI223" s="1506"/>
      <c r="LGJ223" s="1506"/>
      <c r="LGK223" s="1508"/>
      <c r="LGL223" s="1509"/>
      <c r="LGM223" s="1510"/>
      <c r="LGN223" s="1506"/>
      <c r="LGO223" s="1507"/>
      <c r="LGP223" s="1507"/>
      <c r="LGQ223" s="1506"/>
      <c r="LGR223" s="1506"/>
      <c r="LGS223" s="1506"/>
      <c r="LGT223" s="1508"/>
      <c r="LGU223" s="1509"/>
      <c r="LGV223" s="1510"/>
      <c r="LGW223" s="1506"/>
      <c r="LGX223" s="1507"/>
      <c r="LGY223" s="1507"/>
      <c r="LGZ223" s="1506"/>
      <c r="LHA223" s="1506"/>
      <c r="LHB223" s="1506"/>
      <c r="LHC223" s="1508"/>
      <c r="LHD223" s="1509"/>
      <c r="LHE223" s="1510"/>
      <c r="LHF223" s="1506"/>
      <c r="LHG223" s="1507"/>
      <c r="LHH223" s="1507"/>
      <c r="LHI223" s="1506"/>
      <c r="LHJ223" s="1506"/>
      <c r="LHK223" s="1506"/>
      <c r="LHL223" s="1508"/>
      <c r="LHM223" s="1509"/>
      <c r="LHN223" s="1510"/>
      <c r="LHO223" s="1506"/>
      <c r="LHP223" s="1507"/>
      <c r="LHQ223" s="1507"/>
      <c r="LHR223" s="1506"/>
      <c r="LHS223" s="1506"/>
      <c r="LHT223" s="1506"/>
      <c r="LHU223" s="1508"/>
      <c r="LHV223" s="1509"/>
      <c r="LHW223" s="1510"/>
      <c r="LHX223" s="1506"/>
      <c r="LHY223" s="1507"/>
      <c r="LHZ223" s="1507"/>
      <c r="LIA223" s="1506"/>
      <c r="LIB223" s="1506"/>
      <c r="LIC223" s="1506"/>
      <c r="LID223" s="1508"/>
      <c r="LIE223" s="1509"/>
      <c r="LIF223" s="1510"/>
      <c r="LIG223" s="1506"/>
      <c r="LIH223" s="1507"/>
      <c r="LII223" s="1507"/>
      <c r="LIJ223" s="1506"/>
      <c r="LIK223" s="1506"/>
      <c r="LIL223" s="1506"/>
      <c r="LIM223" s="1508"/>
      <c r="LIN223" s="1509"/>
      <c r="LIO223" s="1510"/>
      <c r="LIP223" s="1506"/>
      <c r="LIQ223" s="1507"/>
      <c r="LIR223" s="1507"/>
      <c r="LIS223" s="1506"/>
      <c r="LIT223" s="1506"/>
      <c r="LIU223" s="1506"/>
      <c r="LIV223" s="1508"/>
      <c r="LIW223" s="1509"/>
      <c r="LIX223" s="1510"/>
      <c r="LIY223" s="1506"/>
      <c r="LIZ223" s="1507"/>
      <c r="LJA223" s="1507"/>
      <c r="LJB223" s="1506"/>
      <c r="LJC223" s="1506"/>
      <c r="LJD223" s="1506"/>
      <c r="LJE223" s="1508"/>
      <c r="LJF223" s="1509"/>
      <c r="LJG223" s="1510"/>
      <c r="LJH223" s="1506"/>
      <c r="LJI223" s="1507"/>
      <c r="LJJ223" s="1507"/>
      <c r="LJK223" s="1506"/>
      <c r="LJL223" s="1506"/>
      <c r="LJM223" s="1506"/>
      <c r="LJN223" s="1508"/>
      <c r="LJO223" s="1509"/>
      <c r="LJP223" s="1510"/>
      <c r="LJQ223" s="1506"/>
      <c r="LJR223" s="1507"/>
      <c r="LJS223" s="1507"/>
      <c r="LJT223" s="1506"/>
      <c r="LJU223" s="1506"/>
      <c r="LJV223" s="1506"/>
      <c r="LJW223" s="1508"/>
      <c r="LJX223" s="1509"/>
      <c r="LJY223" s="1510"/>
      <c r="LJZ223" s="1506"/>
      <c r="LKA223" s="1507"/>
      <c r="LKB223" s="1507"/>
      <c r="LKC223" s="1506"/>
      <c r="LKD223" s="1506"/>
      <c r="LKE223" s="1506"/>
      <c r="LKF223" s="1508"/>
      <c r="LKG223" s="1509"/>
      <c r="LKH223" s="1510"/>
      <c r="LKI223" s="1506"/>
      <c r="LKJ223" s="1507"/>
      <c r="LKK223" s="1507"/>
      <c r="LKL223" s="1506"/>
      <c r="LKM223" s="1506"/>
      <c r="LKN223" s="1506"/>
      <c r="LKO223" s="1508"/>
      <c r="LKP223" s="1509"/>
      <c r="LKQ223" s="1510"/>
      <c r="LKR223" s="1506"/>
      <c r="LKS223" s="1507"/>
      <c r="LKT223" s="1507"/>
      <c r="LKU223" s="1506"/>
      <c r="LKV223" s="1506"/>
      <c r="LKW223" s="1506"/>
      <c r="LKX223" s="1508"/>
      <c r="LKY223" s="1509"/>
      <c r="LKZ223" s="1510"/>
      <c r="LLA223" s="1506"/>
      <c r="LLB223" s="1507"/>
      <c r="LLC223" s="1507"/>
      <c r="LLD223" s="1506"/>
      <c r="LLE223" s="1506"/>
      <c r="LLF223" s="1506"/>
      <c r="LLG223" s="1508"/>
      <c r="LLH223" s="1509"/>
      <c r="LLI223" s="1510"/>
      <c r="LLJ223" s="1506"/>
      <c r="LLK223" s="1507"/>
      <c r="LLL223" s="1507"/>
      <c r="LLM223" s="1506"/>
      <c r="LLN223" s="1506"/>
      <c r="LLO223" s="1506"/>
      <c r="LLP223" s="1508"/>
      <c r="LLQ223" s="1509"/>
      <c r="LLR223" s="1510"/>
      <c r="LLS223" s="1506"/>
      <c r="LLT223" s="1507"/>
      <c r="LLU223" s="1507"/>
      <c r="LLV223" s="1506"/>
      <c r="LLW223" s="1506"/>
      <c r="LLX223" s="1506"/>
      <c r="LLY223" s="1508"/>
      <c r="LLZ223" s="1509"/>
      <c r="LMA223" s="1510"/>
      <c r="LMB223" s="1506"/>
      <c r="LMC223" s="1507"/>
      <c r="LMD223" s="1507"/>
      <c r="LME223" s="1506"/>
      <c r="LMF223" s="1506"/>
      <c r="LMG223" s="1506"/>
      <c r="LMH223" s="1508"/>
      <c r="LMI223" s="1509"/>
      <c r="LMJ223" s="1510"/>
      <c r="LMK223" s="1506"/>
      <c r="LML223" s="1507"/>
      <c r="LMM223" s="1507"/>
      <c r="LMN223" s="1506"/>
      <c r="LMO223" s="1506"/>
      <c r="LMP223" s="1506"/>
      <c r="LMQ223" s="1508"/>
      <c r="LMR223" s="1509"/>
      <c r="LMS223" s="1510"/>
      <c r="LMT223" s="1506"/>
      <c r="LMU223" s="1507"/>
      <c r="LMV223" s="1507"/>
      <c r="LMW223" s="1506"/>
      <c r="LMX223" s="1506"/>
      <c r="LMY223" s="1506"/>
      <c r="LMZ223" s="1508"/>
      <c r="LNA223" s="1509"/>
      <c r="LNB223" s="1510"/>
      <c r="LNC223" s="1506"/>
      <c r="LND223" s="1507"/>
      <c r="LNE223" s="1507"/>
      <c r="LNF223" s="1506"/>
      <c r="LNG223" s="1506"/>
      <c r="LNH223" s="1506"/>
      <c r="LNI223" s="1508"/>
      <c r="LNJ223" s="1509"/>
      <c r="LNK223" s="1510"/>
      <c r="LNL223" s="1506"/>
      <c r="LNM223" s="1507"/>
      <c r="LNN223" s="1507"/>
      <c r="LNO223" s="1506"/>
      <c r="LNP223" s="1506"/>
      <c r="LNQ223" s="1506"/>
      <c r="LNR223" s="1508"/>
      <c r="LNS223" s="1509"/>
      <c r="LNT223" s="1510"/>
      <c r="LNU223" s="1506"/>
      <c r="LNV223" s="1507"/>
      <c r="LNW223" s="1507"/>
      <c r="LNX223" s="1506"/>
      <c r="LNY223" s="1506"/>
      <c r="LNZ223" s="1506"/>
      <c r="LOA223" s="1508"/>
      <c r="LOB223" s="1509"/>
      <c r="LOC223" s="1510"/>
      <c r="LOD223" s="1506"/>
      <c r="LOE223" s="1507"/>
      <c r="LOF223" s="1507"/>
      <c r="LOG223" s="1506"/>
      <c r="LOH223" s="1506"/>
      <c r="LOI223" s="1506"/>
      <c r="LOJ223" s="1508"/>
      <c r="LOK223" s="1509"/>
      <c r="LOL223" s="1510"/>
      <c r="LOM223" s="1506"/>
      <c r="LON223" s="1507"/>
      <c r="LOO223" s="1507"/>
      <c r="LOP223" s="1506"/>
      <c r="LOQ223" s="1506"/>
      <c r="LOR223" s="1506"/>
      <c r="LOS223" s="1508"/>
      <c r="LOT223" s="1509"/>
      <c r="LOU223" s="1510"/>
      <c r="LOV223" s="1506"/>
      <c r="LOW223" s="1507"/>
      <c r="LOX223" s="1507"/>
      <c r="LOY223" s="1506"/>
      <c r="LOZ223" s="1506"/>
      <c r="LPA223" s="1506"/>
      <c r="LPB223" s="1508"/>
      <c r="LPC223" s="1509"/>
      <c r="LPD223" s="1510"/>
      <c r="LPE223" s="1506"/>
      <c r="LPF223" s="1507"/>
      <c r="LPG223" s="1507"/>
      <c r="LPH223" s="1506"/>
      <c r="LPI223" s="1506"/>
      <c r="LPJ223" s="1506"/>
      <c r="LPK223" s="1508"/>
      <c r="LPL223" s="1509"/>
      <c r="LPM223" s="1510"/>
      <c r="LPN223" s="1506"/>
      <c r="LPO223" s="1507"/>
      <c r="LPP223" s="1507"/>
      <c r="LPQ223" s="1506"/>
      <c r="LPR223" s="1506"/>
      <c r="LPS223" s="1506"/>
      <c r="LPT223" s="1508"/>
      <c r="LPU223" s="1509"/>
      <c r="LPV223" s="1510"/>
      <c r="LPW223" s="1506"/>
      <c r="LPX223" s="1507"/>
      <c r="LPY223" s="1507"/>
      <c r="LPZ223" s="1506"/>
      <c r="LQA223" s="1506"/>
      <c r="LQB223" s="1506"/>
      <c r="LQC223" s="1508"/>
      <c r="LQD223" s="1509"/>
      <c r="LQE223" s="1510"/>
      <c r="LQF223" s="1506"/>
      <c r="LQG223" s="1507"/>
      <c r="LQH223" s="1507"/>
      <c r="LQI223" s="1506"/>
      <c r="LQJ223" s="1506"/>
      <c r="LQK223" s="1506"/>
      <c r="LQL223" s="1508"/>
      <c r="LQM223" s="1509"/>
      <c r="LQN223" s="1510"/>
      <c r="LQO223" s="1506"/>
      <c r="LQP223" s="1507"/>
      <c r="LQQ223" s="1507"/>
      <c r="LQR223" s="1506"/>
      <c r="LQS223" s="1506"/>
      <c r="LQT223" s="1506"/>
      <c r="LQU223" s="1508"/>
      <c r="LQV223" s="1509"/>
      <c r="LQW223" s="1510"/>
      <c r="LQX223" s="1506"/>
      <c r="LQY223" s="1507"/>
      <c r="LQZ223" s="1507"/>
      <c r="LRA223" s="1506"/>
      <c r="LRB223" s="1506"/>
      <c r="LRC223" s="1506"/>
      <c r="LRD223" s="1508"/>
      <c r="LRE223" s="1509"/>
      <c r="LRF223" s="1510"/>
      <c r="LRG223" s="1506"/>
      <c r="LRH223" s="1507"/>
      <c r="LRI223" s="1507"/>
      <c r="LRJ223" s="1506"/>
      <c r="LRK223" s="1506"/>
      <c r="LRL223" s="1506"/>
      <c r="LRM223" s="1508"/>
      <c r="LRN223" s="1509"/>
      <c r="LRO223" s="1510"/>
      <c r="LRP223" s="1506"/>
      <c r="LRQ223" s="1507"/>
      <c r="LRR223" s="1507"/>
      <c r="LRS223" s="1506"/>
      <c r="LRT223" s="1506"/>
      <c r="LRU223" s="1506"/>
      <c r="LRV223" s="1508"/>
      <c r="LRW223" s="1509"/>
      <c r="LRX223" s="1510"/>
      <c r="LRY223" s="1506"/>
      <c r="LRZ223" s="1507"/>
      <c r="LSA223" s="1507"/>
      <c r="LSB223" s="1506"/>
      <c r="LSC223" s="1506"/>
      <c r="LSD223" s="1506"/>
      <c r="LSE223" s="1508"/>
      <c r="LSF223" s="1509"/>
      <c r="LSG223" s="1510"/>
      <c r="LSH223" s="1506"/>
      <c r="LSI223" s="1507"/>
      <c r="LSJ223" s="1507"/>
      <c r="LSK223" s="1506"/>
      <c r="LSL223" s="1506"/>
      <c r="LSM223" s="1506"/>
      <c r="LSN223" s="1508"/>
      <c r="LSO223" s="1509"/>
      <c r="LSP223" s="1510"/>
      <c r="LSQ223" s="1506"/>
      <c r="LSR223" s="1507"/>
      <c r="LSS223" s="1507"/>
      <c r="LST223" s="1506"/>
      <c r="LSU223" s="1506"/>
      <c r="LSV223" s="1506"/>
      <c r="LSW223" s="1508"/>
      <c r="LSX223" s="1509"/>
      <c r="LSY223" s="1510"/>
      <c r="LSZ223" s="1506"/>
      <c r="LTA223" s="1507"/>
      <c r="LTB223" s="1507"/>
      <c r="LTC223" s="1506"/>
      <c r="LTD223" s="1506"/>
      <c r="LTE223" s="1506"/>
      <c r="LTF223" s="1508"/>
      <c r="LTG223" s="1509"/>
      <c r="LTH223" s="1510"/>
      <c r="LTI223" s="1506"/>
      <c r="LTJ223" s="1507"/>
      <c r="LTK223" s="1507"/>
      <c r="LTL223" s="1506"/>
      <c r="LTM223" s="1506"/>
      <c r="LTN223" s="1506"/>
      <c r="LTO223" s="1508"/>
      <c r="LTP223" s="1509"/>
      <c r="LTQ223" s="1510"/>
      <c r="LTR223" s="1506"/>
      <c r="LTS223" s="1507"/>
      <c r="LTT223" s="1507"/>
      <c r="LTU223" s="1506"/>
      <c r="LTV223" s="1506"/>
      <c r="LTW223" s="1506"/>
      <c r="LTX223" s="1508"/>
      <c r="LTY223" s="1509"/>
      <c r="LTZ223" s="1510"/>
      <c r="LUA223" s="1506"/>
      <c r="LUB223" s="1507"/>
      <c r="LUC223" s="1507"/>
      <c r="LUD223" s="1506"/>
      <c r="LUE223" s="1506"/>
      <c r="LUF223" s="1506"/>
      <c r="LUG223" s="1508"/>
      <c r="LUH223" s="1509"/>
      <c r="LUI223" s="1510"/>
      <c r="LUJ223" s="1506"/>
      <c r="LUK223" s="1507"/>
      <c r="LUL223" s="1507"/>
      <c r="LUM223" s="1506"/>
      <c r="LUN223" s="1506"/>
      <c r="LUO223" s="1506"/>
      <c r="LUP223" s="1508"/>
      <c r="LUQ223" s="1509"/>
      <c r="LUR223" s="1510"/>
      <c r="LUS223" s="1506"/>
      <c r="LUT223" s="1507"/>
      <c r="LUU223" s="1507"/>
      <c r="LUV223" s="1506"/>
      <c r="LUW223" s="1506"/>
      <c r="LUX223" s="1506"/>
      <c r="LUY223" s="1508"/>
      <c r="LUZ223" s="1509"/>
      <c r="LVA223" s="1510"/>
      <c r="LVB223" s="1506"/>
      <c r="LVC223" s="1507"/>
      <c r="LVD223" s="1507"/>
      <c r="LVE223" s="1506"/>
      <c r="LVF223" s="1506"/>
      <c r="LVG223" s="1506"/>
      <c r="LVH223" s="1508"/>
      <c r="LVI223" s="1509"/>
      <c r="LVJ223" s="1510"/>
      <c r="LVK223" s="1506"/>
      <c r="LVL223" s="1507"/>
      <c r="LVM223" s="1507"/>
      <c r="LVN223" s="1506"/>
      <c r="LVO223" s="1506"/>
      <c r="LVP223" s="1506"/>
      <c r="LVQ223" s="1508"/>
      <c r="LVR223" s="1509"/>
      <c r="LVS223" s="1510"/>
      <c r="LVT223" s="1506"/>
      <c r="LVU223" s="1507"/>
      <c r="LVV223" s="1507"/>
      <c r="LVW223" s="1506"/>
      <c r="LVX223" s="1506"/>
      <c r="LVY223" s="1506"/>
      <c r="LVZ223" s="1508"/>
      <c r="LWA223" s="1509"/>
      <c r="LWB223" s="1510"/>
      <c r="LWC223" s="1506"/>
      <c r="LWD223" s="1507"/>
      <c r="LWE223" s="1507"/>
      <c r="LWF223" s="1506"/>
      <c r="LWG223" s="1506"/>
      <c r="LWH223" s="1506"/>
      <c r="LWI223" s="1508"/>
      <c r="LWJ223" s="1509"/>
      <c r="LWK223" s="1510"/>
      <c r="LWL223" s="1506"/>
      <c r="LWM223" s="1507"/>
      <c r="LWN223" s="1507"/>
      <c r="LWO223" s="1506"/>
      <c r="LWP223" s="1506"/>
      <c r="LWQ223" s="1506"/>
      <c r="LWR223" s="1508"/>
      <c r="LWS223" s="1509"/>
      <c r="LWT223" s="1510"/>
      <c r="LWU223" s="1506"/>
      <c r="LWV223" s="1507"/>
      <c r="LWW223" s="1507"/>
      <c r="LWX223" s="1506"/>
      <c r="LWY223" s="1506"/>
      <c r="LWZ223" s="1506"/>
      <c r="LXA223" s="1508"/>
      <c r="LXB223" s="1509"/>
      <c r="LXC223" s="1510"/>
      <c r="LXD223" s="1506"/>
      <c r="LXE223" s="1507"/>
      <c r="LXF223" s="1507"/>
      <c r="LXG223" s="1506"/>
      <c r="LXH223" s="1506"/>
      <c r="LXI223" s="1506"/>
      <c r="LXJ223" s="1508"/>
      <c r="LXK223" s="1509"/>
      <c r="LXL223" s="1510"/>
      <c r="LXM223" s="1506"/>
      <c r="LXN223" s="1507"/>
      <c r="LXO223" s="1507"/>
      <c r="LXP223" s="1506"/>
      <c r="LXQ223" s="1506"/>
      <c r="LXR223" s="1506"/>
      <c r="LXS223" s="1508"/>
      <c r="LXT223" s="1509"/>
      <c r="LXU223" s="1510"/>
      <c r="LXV223" s="1506"/>
      <c r="LXW223" s="1507"/>
      <c r="LXX223" s="1507"/>
      <c r="LXY223" s="1506"/>
      <c r="LXZ223" s="1506"/>
      <c r="LYA223" s="1506"/>
      <c r="LYB223" s="1508"/>
      <c r="LYC223" s="1509"/>
      <c r="LYD223" s="1510"/>
      <c r="LYE223" s="1506"/>
      <c r="LYF223" s="1507"/>
      <c r="LYG223" s="1507"/>
      <c r="LYH223" s="1506"/>
      <c r="LYI223" s="1506"/>
      <c r="LYJ223" s="1506"/>
      <c r="LYK223" s="1508"/>
      <c r="LYL223" s="1509"/>
      <c r="LYM223" s="1510"/>
      <c r="LYN223" s="1506"/>
      <c r="LYO223" s="1507"/>
      <c r="LYP223" s="1507"/>
      <c r="LYQ223" s="1506"/>
      <c r="LYR223" s="1506"/>
      <c r="LYS223" s="1506"/>
      <c r="LYT223" s="1508"/>
      <c r="LYU223" s="1509"/>
      <c r="LYV223" s="1510"/>
      <c r="LYW223" s="1506"/>
      <c r="LYX223" s="1507"/>
      <c r="LYY223" s="1507"/>
      <c r="LYZ223" s="1506"/>
      <c r="LZA223" s="1506"/>
      <c r="LZB223" s="1506"/>
      <c r="LZC223" s="1508"/>
      <c r="LZD223" s="1509"/>
      <c r="LZE223" s="1510"/>
      <c r="LZF223" s="1506"/>
      <c r="LZG223" s="1507"/>
      <c r="LZH223" s="1507"/>
      <c r="LZI223" s="1506"/>
      <c r="LZJ223" s="1506"/>
      <c r="LZK223" s="1506"/>
      <c r="LZL223" s="1508"/>
      <c r="LZM223" s="1509"/>
      <c r="LZN223" s="1510"/>
      <c r="LZO223" s="1506"/>
      <c r="LZP223" s="1507"/>
      <c r="LZQ223" s="1507"/>
      <c r="LZR223" s="1506"/>
      <c r="LZS223" s="1506"/>
      <c r="LZT223" s="1506"/>
      <c r="LZU223" s="1508"/>
      <c r="LZV223" s="1509"/>
      <c r="LZW223" s="1510"/>
      <c r="LZX223" s="1506"/>
      <c r="LZY223" s="1507"/>
      <c r="LZZ223" s="1507"/>
      <c r="MAA223" s="1506"/>
      <c r="MAB223" s="1506"/>
      <c r="MAC223" s="1506"/>
      <c r="MAD223" s="1508"/>
      <c r="MAE223" s="1509"/>
      <c r="MAF223" s="1510"/>
      <c r="MAG223" s="1506"/>
      <c r="MAH223" s="1507"/>
      <c r="MAI223" s="1507"/>
      <c r="MAJ223" s="1506"/>
      <c r="MAK223" s="1506"/>
      <c r="MAL223" s="1506"/>
      <c r="MAM223" s="1508"/>
      <c r="MAN223" s="1509"/>
      <c r="MAO223" s="1510"/>
      <c r="MAP223" s="1506"/>
      <c r="MAQ223" s="1507"/>
      <c r="MAR223" s="1507"/>
      <c r="MAS223" s="1506"/>
      <c r="MAT223" s="1506"/>
      <c r="MAU223" s="1506"/>
      <c r="MAV223" s="1508"/>
      <c r="MAW223" s="1509"/>
      <c r="MAX223" s="1510"/>
      <c r="MAY223" s="1506"/>
      <c r="MAZ223" s="1507"/>
      <c r="MBA223" s="1507"/>
      <c r="MBB223" s="1506"/>
      <c r="MBC223" s="1506"/>
      <c r="MBD223" s="1506"/>
      <c r="MBE223" s="1508"/>
      <c r="MBF223" s="1509"/>
      <c r="MBG223" s="1510"/>
      <c r="MBH223" s="1506"/>
      <c r="MBI223" s="1507"/>
      <c r="MBJ223" s="1507"/>
      <c r="MBK223" s="1506"/>
      <c r="MBL223" s="1506"/>
      <c r="MBM223" s="1506"/>
      <c r="MBN223" s="1508"/>
      <c r="MBO223" s="1509"/>
      <c r="MBP223" s="1510"/>
      <c r="MBQ223" s="1506"/>
      <c r="MBR223" s="1507"/>
      <c r="MBS223" s="1507"/>
      <c r="MBT223" s="1506"/>
      <c r="MBU223" s="1506"/>
      <c r="MBV223" s="1506"/>
      <c r="MBW223" s="1508"/>
      <c r="MBX223" s="1509"/>
      <c r="MBY223" s="1510"/>
      <c r="MBZ223" s="1506"/>
      <c r="MCA223" s="1507"/>
      <c r="MCB223" s="1507"/>
      <c r="MCC223" s="1506"/>
      <c r="MCD223" s="1506"/>
      <c r="MCE223" s="1506"/>
      <c r="MCF223" s="1508"/>
      <c r="MCG223" s="1509"/>
      <c r="MCH223" s="1510"/>
      <c r="MCI223" s="1506"/>
      <c r="MCJ223" s="1507"/>
      <c r="MCK223" s="1507"/>
      <c r="MCL223" s="1506"/>
      <c r="MCM223" s="1506"/>
      <c r="MCN223" s="1506"/>
      <c r="MCO223" s="1508"/>
      <c r="MCP223" s="1509"/>
      <c r="MCQ223" s="1510"/>
      <c r="MCR223" s="1506"/>
      <c r="MCS223" s="1507"/>
      <c r="MCT223" s="1507"/>
      <c r="MCU223" s="1506"/>
      <c r="MCV223" s="1506"/>
      <c r="MCW223" s="1506"/>
      <c r="MCX223" s="1508"/>
      <c r="MCY223" s="1509"/>
      <c r="MCZ223" s="1510"/>
      <c r="MDA223" s="1506"/>
      <c r="MDB223" s="1507"/>
      <c r="MDC223" s="1507"/>
      <c r="MDD223" s="1506"/>
      <c r="MDE223" s="1506"/>
      <c r="MDF223" s="1506"/>
      <c r="MDG223" s="1508"/>
      <c r="MDH223" s="1509"/>
      <c r="MDI223" s="1510"/>
      <c r="MDJ223" s="1506"/>
      <c r="MDK223" s="1507"/>
      <c r="MDL223" s="1507"/>
      <c r="MDM223" s="1506"/>
      <c r="MDN223" s="1506"/>
      <c r="MDO223" s="1506"/>
      <c r="MDP223" s="1508"/>
      <c r="MDQ223" s="1509"/>
      <c r="MDR223" s="1510"/>
      <c r="MDS223" s="1506"/>
      <c r="MDT223" s="1507"/>
      <c r="MDU223" s="1507"/>
      <c r="MDV223" s="1506"/>
      <c r="MDW223" s="1506"/>
      <c r="MDX223" s="1506"/>
      <c r="MDY223" s="1508"/>
      <c r="MDZ223" s="1509"/>
      <c r="MEA223" s="1510"/>
      <c r="MEB223" s="1506"/>
      <c r="MEC223" s="1507"/>
      <c r="MED223" s="1507"/>
      <c r="MEE223" s="1506"/>
      <c r="MEF223" s="1506"/>
      <c r="MEG223" s="1506"/>
      <c r="MEH223" s="1508"/>
      <c r="MEI223" s="1509"/>
      <c r="MEJ223" s="1510"/>
      <c r="MEK223" s="1506"/>
      <c r="MEL223" s="1507"/>
      <c r="MEM223" s="1507"/>
      <c r="MEN223" s="1506"/>
      <c r="MEO223" s="1506"/>
      <c r="MEP223" s="1506"/>
      <c r="MEQ223" s="1508"/>
      <c r="MER223" s="1509"/>
      <c r="MES223" s="1510"/>
      <c r="MET223" s="1506"/>
      <c r="MEU223" s="1507"/>
      <c r="MEV223" s="1507"/>
      <c r="MEW223" s="1506"/>
      <c r="MEX223" s="1506"/>
      <c r="MEY223" s="1506"/>
      <c r="MEZ223" s="1508"/>
      <c r="MFA223" s="1509"/>
      <c r="MFB223" s="1510"/>
      <c r="MFC223" s="1506"/>
      <c r="MFD223" s="1507"/>
      <c r="MFE223" s="1507"/>
      <c r="MFF223" s="1506"/>
      <c r="MFG223" s="1506"/>
      <c r="MFH223" s="1506"/>
      <c r="MFI223" s="1508"/>
      <c r="MFJ223" s="1509"/>
      <c r="MFK223" s="1510"/>
      <c r="MFL223" s="1506"/>
      <c r="MFM223" s="1507"/>
      <c r="MFN223" s="1507"/>
      <c r="MFO223" s="1506"/>
      <c r="MFP223" s="1506"/>
      <c r="MFQ223" s="1506"/>
      <c r="MFR223" s="1508"/>
      <c r="MFS223" s="1509"/>
      <c r="MFT223" s="1510"/>
      <c r="MFU223" s="1506"/>
      <c r="MFV223" s="1507"/>
      <c r="MFW223" s="1507"/>
      <c r="MFX223" s="1506"/>
      <c r="MFY223" s="1506"/>
      <c r="MFZ223" s="1506"/>
      <c r="MGA223" s="1508"/>
      <c r="MGB223" s="1509"/>
      <c r="MGC223" s="1510"/>
      <c r="MGD223" s="1506"/>
      <c r="MGE223" s="1507"/>
      <c r="MGF223" s="1507"/>
      <c r="MGG223" s="1506"/>
      <c r="MGH223" s="1506"/>
      <c r="MGI223" s="1506"/>
      <c r="MGJ223" s="1508"/>
      <c r="MGK223" s="1509"/>
      <c r="MGL223" s="1510"/>
      <c r="MGM223" s="1506"/>
      <c r="MGN223" s="1507"/>
      <c r="MGO223" s="1507"/>
      <c r="MGP223" s="1506"/>
      <c r="MGQ223" s="1506"/>
      <c r="MGR223" s="1506"/>
      <c r="MGS223" s="1508"/>
      <c r="MGT223" s="1509"/>
      <c r="MGU223" s="1510"/>
      <c r="MGV223" s="1506"/>
      <c r="MGW223" s="1507"/>
      <c r="MGX223" s="1507"/>
      <c r="MGY223" s="1506"/>
      <c r="MGZ223" s="1506"/>
      <c r="MHA223" s="1506"/>
      <c r="MHB223" s="1508"/>
      <c r="MHC223" s="1509"/>
      <c r="MHD223" s="1510"/>
      <c r="MHE223" s="1506"/>
      <c r="MHF223" s="1507"/>
      <c r="MHG223" s="1507"/>
      <c r="MHH223" s="1506"/>
      <c r="MHI223" s="1506"/>
      <c r="MHJ223" s="1506"/>
      <c r="MHK223" s="1508"/>
      <c r="MHL223" s="1509"/>
      <c r="MHM223" s="1510"/>
      <c r="MHN223" s="1506"/>
      <c r="MHO223" s="1507"/>
      <c r="MHP223" s="1507"/>
      <c r="MHQ223" s="1506"/>
      <c r="MHR223" s="1506"/>
      <c r="MHS223" s="1506"/>
      <c r="MHT223" s="1508"/>
      <c r="MHU223" s="1509"/>
      <c r="MHV223" s="1510"/>
      <c r="MHW223" s="1506"/>
      <c r="MHX223" s="1507"/>
      <c r="MHY223" s="1507"/>
      <c r="MHZ223" s="1506"/>
      <c r="MIA223" s="1506"/>
      <c r="MIB223" s="1506"/>
      <c r="MIC223" s="1508"/>
      <c r="MID223" s="1509"/>
      <c r="MIE223" s="1510"/>
      <c r="MIF223" s="1506"/>
      <c r="MIG223" s="1507"/>
      <c r="MIH223" s="1507"/>
      <c r="MII223" s="1506"/>
      <c r="MIJ223" s="1506"/>
      <c r="MIK223" s="1506"/>
      <c r="MIL223" s="1508"/>
      <c r="MIM223" s="1509"/>
      <c r="MIN223" s="1510"/>
      <c r="MIO223" s="1506"/>
      <c r="MIP223" s="1507"/>
      <c r="MIQ223" s="1507"/>
      <c r="MIR223" s="1506"/>
      <c r="MIS223" s="1506"/>
      <c r="MIT223" s="1506"/>
      <c r="MIU223" s="1508"/>
      <c r="MIV223" s="1509"/>
      <c r="MIW223" s="1510"/>
      <c r="MIX223" s="1506"/>
      <c r="MIY223" s="1507"/>
      <c r="MIZ223" s="1507"/>
      <c r="MJA223" s="1506"/>
      <c r="MJB223" s="1506"/>
      <c r="MJC223" s="1506"/>
      <c r="MJD223" s="1508"/>
      <c r="MJE223" s="1509"/>
      <c r="MJF223" s="1510"/>
      <c r="MJG223" s="1506"/>
      <c r="MJH223" s="1507"/>
      <c r="MJI223" s="1507"/>
      <c r="MJJ223" s="1506"/>
      <c r="MJK223" s="1506"/>
      <c r="MJL223" s="1506"/>
      <c r="MJM223" s="1508"/>
      <c r="MJN223" s="1509"/>
      <c r="MJO223" s="1510"/>
      <c r="MJP223" s="1506"/>
      <c r="MJQ223" s="1507"/>
      <c r="MJR223" s="1507"/>
      <c r="MJS223" s="1506"/>
      <c r="MJT223" s="1506"/>
      <c r="MJU223" s="1506"/>
      <c r="MJV223" s="1508"/>
      <c r="MJW223" s="1509"/>
      <c r="MJX223" s="1510"/>
      <c r="MJY223" s="1506"/>
      <c r="MJZ223" s="1507"/>
      <c r="MKA223" s="1507"/>
      <c r="MKB223" s="1506"/>
      <c r="MKC223" s="1506"/>
      <c r="MKD223" s="1506"/>
      <c r="MKE223" s="1508"/>
      <c r="MKF223" s="1509"/>
      <c r="MKG223" s="1510"/>
      <c r="MKH223" s="1506"/>
      <c r="MKI223" s="1507"/>
      <c r="MKJ223" s="1507"/>
      <c r="MKK223" s="1506"/>
      <c r="MKL223" s="1506"/>
      <c r="MKM223" s="1506"/>
      <c r="MKN223" s="1508"/>
      <c r="MKO223" s="1509"/>
      <c r="MKP223" s="1510"/>
      <c r="MKQ223" s="1506"/>
      <c r="MKR223" s="1507"/>
      <c r="MKS223" s="1507"/>
      <c r="MKT223" s="1506"/>
      <c r="MKU223" s="1506"/>
      <c r="MKV223" s="1506"/>
      <c r="MKW223" s="1508"/>
      <c r="MKX223" s="1509"/>
      <c r="MKY223" s="1510"/>
      <c r="MKZ223" s="1506"/>
      <c r="MLA223" s="1507"/>
      <c r="MLB223" s="1507"/>
      <c r="MLC223" s="1506"/>
      <c r="MLD223" s="1506"/>
      <c r="MLE223" s="1506"/>
      <c r="MLF223" s="1508"/>
      <c r="MLG223" s="1509"/>
      <c r="MLH223" s="1510"/>
      <c r="MLI223" s="1506"/>
      <c r="MLJ223" s="1507"/>
      <c r="MLK223" s="1507"/>
      <c r="MLL223" s="1506"/>
      <c r="MLM223" s="1506"/>
      <c r="MLN223" s="1506"/>
      <c r="MLO223" s="1508"/>
      <c r="MLP223" s="1509"/>
      <c r="MLQ223" s="1510"/>
      <c r="MLR223" s="1506"/>
      <c r="MLS223" s="1507"/>
      <c r="MLT223" s="1507"/>
      <c r="MLU223" s="1506"/>
      <c r="MLV223" s="1506"/>
      <c r="MLW223" s="1506"/>
      <c r="MLX223" s="1508"/>
      <c r="MLY223" s="1509"/>
      <c r="MLZ223" s="1510"/>
      <c r="MMA223" s="1506"/>
      <c r="MMB223" s="1507"/>
      <c r="MMC223" s="1507"/>
      <c r="MMD223" s="1506"/>
      <c r="MME223" s="1506"/>
      <c r="MMF223" s="1506"/>
      <c r="MMG223" s="1508"/>
      <c r="MMH223" s="1509"/>
      <c r="MMI223" s="1510"/>
      <c r="MMJ223" s="1506"/>
      <c r="MMK223" s="1507"/>
      <c r="MML223" s="1507"/>
      <c r="MMM223" s="1506"/>
      <c r="MMN223" s="1506"/>
      <c r="MMO223" s="1506"/>
      <c r="MMP223" s="1508"/>
      <c r="MMQ223" s="1509"/>
      <c r="MMR223" s="1510"/>
      <c r="MMS223" s="1506"/>
      <c r="MMT223" s="1507"/>
      <c r="MMU223" s="1507"/>
      <c r="MMV223" s="1506"/>
      <c r="MMW223" s="1506"/>
      <c r="MMX223" s="1506"/>
      <c r="MMY223" s="1508"/>
      <c r="MMZ223" s="1509"/>
      <c r="MNA223" s="1510"/>
      <c r="MNB223" s="1506"/>
      <c r="MNC223" s="1507"/>
      <c r="MND223" s="1507"/>
      <c r="MNE223" s="1506"/>
      <c r="MNF223" s="1506"/>
      <c r="MNG223" s="1506"/>
      <c r="MNH223" s="1508"/>
      <c r="MNI223" s="1509"/>
      <c r="MNJ223" s="1510"/>
      <c r="MNK223" s="1506"/>
      <c r="MNL223" s="1507"/>
      <c r="MNM223" s="1507"/>
      <c r="MNN223" s="1506"/>
      <c r="MNO223" s="1506"/>
      <c r="MNP223" s="1506"/>
      <c r="MNQ223" s="1508"/>
      <c r="MNR223" s="1509"/>
      <c r="MNS223" s="1510"/>
      <c r="MNT223" s="1506"/>
      <c r="MNU223" s="1507"/>
      <c r="MNV223" s="1507"/>
      <c r="MNW223" s="1506"/>
      <c r="MNX223" s="1506"/>
      <c r="MNY223" s="1506"/>
      <c r="MNZ223" s="1508"/>
      <c r="MOA223" s="1509"/>
      <c r="MOB223" s="1510"/>
      <c r="MOC223" s="1506"/>
      <c r="MOD223" s="1507"/>
      <c r="MOE223" s="1507"/>
      <c r="MOF223" s="1506"/>
      <c r="MOG223" s="1506"/>
      <c r="MOH223" s="1506"/>
      <c r="MOI223" s="1508"/>
      <c r="MOJ223" s="1509"/>
      <c r="MOK223" s="1510"/>
      <c r="MOL223" s="1506"/>
      <c r="MOM223" s="1507"/>
      <c r="MON223" s="1507"/>
      <c r="MOO223" s="1506"/>
      <c r="MOP223" s="1506"/>
      <c r="MOQ223" s="1506"/>
      <c r="MOR223" s="1508"/>
      <c r="MOS223" s="1509"/>
      <c r="MOT223" s="1510"/>
      <c r="MOU223" s="1506"/>
      <c r="MOV223" s="1507"/>
      <c r="MOW223" s="1507"/>
      <c r="MOX223" s="1506"/>
      <c r="MOY223" s="1506"/>
      <c r="MOZ223" s="1506"/>
      <c r="MPA223" s="1508"/>
      <c r="MPB223" s="1509"/>
      <c r="MPC223" s="1510"/>
      <c r="MPD223" s="1506"/>
      <c r="MPE223" s="1507"/>
      <c r="MPF223" s="1507"/>
      <c r="MPG223" s="1506"/>
      <c r="MPH223" s="1506"/>
      <c r="MPI223" s="1506"/>
      <c r="MPJ223" s="1508"/>
      <c r="MPK223" s="1509"/>
      <c r="MPL223" s="1510"/>
      <c r="MPM223" s="1506"/>
      <c r="MPN223" s="1507"/>
      <c r="MPO223" s="1507"/>
      <c r="MPP223" s="1506"/>
      <c r="MPQ223" s="1506"/>
      <c r="MPR223" s="1506"/>
      <c r="MPS223" s="1508"/>
      <c r="MPT223" s="1509"/>
      <c r="MPU223" s="1510"/>
      <c r="MPV223" s="1506"/>
      <c r="MPW223" s="1507"/>
      <c r="MPX223" s="1507"/>
      <c r="MPY223" s="1506"/>
      <c r="MPZ223" s="1506"/>
      <c r="MQA223" s="1506"/>
      <c r="MQB223" s="1508"/>
      <c r="MQC223" s="1509"/>
      <c r="MQD223" s="1510"/>
      <c r="MQE223" s="1506"/>
      <c r="MQF223" s="1507"/>
      <c r="MQG223" s="1507"/>
      <c r="MQH223" s="1506"/>
      <c r="MQI223" s="1506"/>
      <c r="MQJ223" s="1506"/>
      <c r="MQK223" s="1508"/>
      <c r="MQL223" s="1509"/>
      <c r="MQM223" s="1510"/>
      <c r="MQN223" s="1506"/>
      <c r="MQO223" s="1507"/>
      <c r="MQP223" s="1507"/>
      <c r="MQQ223" s="1506"/>
      <c r="MQR223" s="1506"/>
      <c r="MQS223" s="1506"/>
      <c r="MQT223" s="1508"/>
      <c r="MQU223" s="1509"/>
      <c r="MQV223" s="1510"/>
      <c r="MQW223" s="1506"/>
      <c r="MQX223" s="1507"/>
      <c r="MQY223" s="1507"/>
      <c r="MQZ223" s="1506"/>
      <c r="MRA223" s="1506"/>
      <c r="MRB223" s="1506"/>
      <c r="MRC223" s="1508"/>
      <c r="MRD223" s="1509"/>
      <c r="MRE223" s="1510"/>
      <c r="MRF223" s="1506"/>
      <c r="MRG223" s="1507"/>
      <c r="MRH223" s="1507"/>
      <c r="MRI223" s="1506"/>
      <c r="MRJ223" s="1506"/>
      <c r="MRK223" s="1506"/>
      <c r="MRL223" s="1508"/>
      <c r="MRM223" s="1509"/>
      <c r="MRN223" s="1510"/>
      <c r="MRO223" s="1506"/>
      <c r="MRP223" s="1507"/>
      <c r="MRQ223" s="1507"/>
      <c r="MRR223" s="1506"/>
      <c r="MRS223" s="1506"/>
      <c r="MRT223" s="1506"/>
      <c r="MRU223" s="1508"/>
      <c r="MRV223" s="1509"/>
      <c r="MRW223" s="1510"/>
      <c r="MRX223" s="1506"/>
      <c r="MRY223" s="1507"/>
      <c r="MRZ223" s="1507"/>
      <c r="MSA223" s="1506"/>
      <c r="MSB223" s="1506"/>
      <c r="MSC223" s="1506"/>
      <c r="MSD223" s="1508"/>
      <c r="MSE223" s="1509"/>
      <c r="MSF223" s="1510"/>
      <c r="MSG223" s="1506"/>
      <c r="MSH223" s="1507"/>
      <c r="MSI223" s="1507"/>
      <c r="MSJ223" s="1506"/>
      <c r="MSK223" s="1506"/>
      <c r="MSL223" s="1506"/>
      <c r="MSM223" s="1508"/>
      <c r="MSN223" s="1509"/>
      <c r="MSO223" s="1510"/>
      <c r="MSP223" s="1506"/>
      <c r="MSQ223" s="1507"/>
      <c r="MSR223" s="1507"/>
      <c r="MSS223" s="1506"/>
      <c r="MST223" s="1506"/>
      <c r="MSU223" s="1506"/>
      <c r="MSV223" s="1508"/>
      <c r="MSW223" s="1509"/>
      <c r="MSX223" s="1510"/>
      <c r="MSY223" s="1506"/>
      <c r="MSZ223" s="1507"/>
      <c r="MTA223" s="1507"/>
      <c r="MTB223" s="1506"/>
      <c r="MTC223" s="1506"/>
      <c r="MTD223" s="1506"/>
      <c r="MTE223" s="1508"/>
      <c r="MTF223" s="1509"/>
      <c r="MTG223" s="1510"/>
      <c r="MTH223" s="1506"/>
      <c r="MTI223" s="1507"/>
      <c r="MTJ223" s="1507"/>
      <c r="MTK223" s="1506"/>
      <c r="MTL223" s="1506"/>
      <c r="MTM223" s="1506"/>
      <c r="MTN223" s="1508"/>
      <c r="MTO223" s="1509"/>
      <c r="MTP223" s="1510"/>
      <c r="MTQ223" s="1506"/>
      <c r="MTR223" s="1507"/>
      <c r="MTS223" s="1507"/>
      <c r="MTT223" s="1506"/>
      <c r="MTU223" s="1506"/>
      <c r="MTV223" s="1506"/>
      <c r="MTW223" s="1508"/>
      <c r="MTX223" s="1509"/>
      <c r="MTY223" s="1510"/>
      <c r="MTZ223" s="1506"/>
      <c r="MUA223" s="1507"/>
      <c r="MUB223" s="1507"/>
      <c r="MUC223" s="1506"/>
      <c r="MUD223" s="1506"/>
      <c r="MUE223" s="1506"/>
      <c r="MUF223" s="1508"/>
      <c r="MUG223" s="1509"/>
      <c r="MUH223" s="1510"/>
      <c r="MUI223" s="1506"/>
      <c r="MUJ223" s="1507"/>
      <c r="MUK223" s="1507"/>
      <c r="MUL223" s="1506"/>
      <c r="MUM223" s="1506"/>
      <c r="MUN223" s="1506"/>
      <c r="MUO223" s="1508"/>
      <c r="MUP223" s="1509"/>
      <c r="MUQ223" s="1510"/>
      <c r="MUR223" s="1506"/>
      <c r="MUS223" s="1507"/>
      <c r="MUT223" s="1507"/>
      <c r="MUU223" s="1506"/>
      <c r="MUV223" s="1506"/>
      <c r="MUW223" s="1506"/>
      <c r="MUX223" s="1508"/>
      <c r="MUY223" s="1509"/>
      <c r="MUZ223" s="1510"/>
      <c r="MVA223" s="1506"/>
      <c r="MVB223" s="1507"/>
      <c r="MVC223" s="1507"/>
      <c r="MVD223" s="1506"/>
      <c r="MVE223" s="1506"/>
      <c r="MVF223" s="1506"/>
      <c r="MVG223" s="1508"/>
      <c r="MVH223" s="1509"/>
      <c r="MVI223" s="1510"/>
      <c r="MVJ223" s="1506"/>
      <c r="MVK223" s="1507"/>
      <c r="MVL223" s="1507"/>
      <c r="MVM223" s="1506"/>
      <c r="MVN223" s="1506"/>
      <c r="MVO223" s="1506"/>
      <c r="MVP223" s="1508"/>
      <c r="MVQ223" s="1509"/>
      <c r="MVR223" s="1510"/>
      <c r="MVS223" s="1506"/>
      <c r="MVT223" s="1507"/>
      <c r="MVU223" s="1507"/>
      <c r="MVV223" s="1506"/>
      <c r="MVW223" s="1506"/>
      <c r="MVX223" s="1506"/>
      <c r="MVY223" s="1508"/>
      <c r="MVZ223" s="1509"/>
      <c r="MWA223" s="1510"/>
      <c r="MWB223" s="1506"/>
      <c r="MWC223" s="1507"/>
      <c r="MWD223" s="1507"/>
      <c r="MWE223" s="1506"/>
      <c r="MWF223" s="1506"/>
      <c r="MWG223" s="1506"/>
      <c r="MWH223" s="1508"/>
      <c r="MWI223" s="1509"/>
      <c r="MWJ223" s="1510"/>
      <c r="MWK223" s="1506"/>
      <c r="MWL223" s="1507"/>
      <c r="MWM223" s="1507"/>
      <c r="MWN223" s="1506"/>
      <c r="MWO223" s="1506"/>
      <c r="MWP223" s="1506"/>
      <c r="MWQ223" s="1508"/>
      <c r="MWR223" s="1509"/>
      <c r="MWS223" s="1510"/>
      <c r="MWT223" s="1506"/>
      <c r="MWU223" s="1507"/>
      <c r="MWV223" s="1507"/>
      <c r="MWW223" s="1506"/>
      <c r="MWX223" s="1506"/>
      <c r="MWY223" s="1506"/>
      <c r="MWZ223" s="1508"/>
      <c r="MXA223" s="1509"/>
      <c r="MXB223" s="1510"/>
      <c r="MXC223" s="1506"/>
      <c r="MXD223" s="1507"/>
      <c r="MXE223" s="1507"/>
      <c r="MXF223" s="1506"/>
      <c r="MXG223" s="1506"/>
      <c r="MXH223" s="1506"/>
      <c r="MXI223" s="1508"/>
      <c r="MXJ223" s="1509"/>
      <c r="MXK223" s="1510"/>
      <c r="MXL223" s="1506"/>
      <c r="MXM223" s="1507"/>
      <c r="MXN223" s="1507"/>
      <c r="MXO223" s="1506"/>
      <c r="MXP223" s="1506"/>
      <c r="MXQ223" s="1506"/>
      <c r="MXR223" s="1508"/>
      <c r="MXS223" s="1509"/>
      <c r="MXT223" s="1510"/>
      <c r="MXU223" s="1506"/>
      <c r="MXV223" s="1507"/>
      <c r="MXW223" s="1507"/>
      <c r="MXX223" s="1506"/>
      <c r="MXY223" s="1506"/>
      <c r="MXZ223" s="1506"/>
      <c r="MYA223" s="1508"/>
      <c r="MYB223" s="1509"/>
      <c r="MYC223" s="1510"/>
      <c r="MYD223" s="1506"/>
      <c r="MYE223" s="1507"/>
      <c r="MYF223" s="1507"/>
      <c r="MYG223" s="1506"/>
      <c r="MYH223" s="1506"/>
      <c r="MYI223" s="1506"/>
      <c r="MYJ223" s="1508"/>
      <c r="MYK223" s="1509"/>
      <c r="MYL223" s="1510"/>
      <c r="MYM223" s="1506"/>
      <c r="MYN223" s="1507"/>
      <c r="MYO223" s="1507"/>
      <c r="MYP223" s="1506"/>
      <c r="MYQ223" s="1506"/>
      <c r="MYR223" s="1506"/>
      <c r="MYS223" s="1508"/>
      <c r="MYT223" s="1509"/>
      <c r="MYU223" s="1510"/>
      <c r="MYV223" s="1506"/>
      <c r="MYW223" s="1507"/>
      <c r="MYX223" s="1507"/>
      <c r="MYY223" s="1506"/>
      <c r="MYZ223" s="1506"/>
      <c r="MZA223" s="1506"/>
      <c r="MZB223" s="1508"/>
      <c r="MZC223" s="1509"/>
      <c r="MZD223" s="1510"/>
      <c r="MZE223" s="1506"/>
      <c r="MZF223" s="1507"/>
      <c r="MZG223" s="1507"/>
      <c r="MZH223" s="1506"/>
      <c r="MZI223" s="1506"/>
      <c r="MZJ223" s="1506"/>
      <c r="MZK223" s="1508"/>
      <c r="MZL223" s="1509"/>
      <c r="MZM223" s="1510"/>
      <c r="MZN223" s="1506"/>
      <c r="MZO223" s="1507"/>
      <c r="MZP223" s="1507"/>
      <c r="MZQ223" s="1506"/>
      <c r="MZR223" s="1506"/>
      <c r="MZS223" s="1506"/>
      <c r="MZT223" s="1508"/>
      <c r="MZU223" s="1509"/>
      <c r="MZV223" s="1510"/>
      <c r="MZW223" s="1506"/>
      <c r="MZX223" s="1507"/>
      <c r="MZY223" s="1507"/>
      <c r="MZZ223" s="1506"/>
      <c r="NAA223" s="1506"/>
      <c r="NAB223" s="1506"/>
      <c r="NAC223" s="1508"/>
      <c r="NAD223" s="1509"/>
      <c r="NAE223" s="1510"/>
      <c r="NAF223" s="1506"/>
      <c r="NAG223" s="1507"/>
      <c r="NAH223" s="1507"/>
      <c r="NAI223" s="1506"/>
      <c r="NAJ223" s="1506"/>
      <c r="NAK223" s="1506"/>
      <c r="NAL223" s="1508"/>
      <c r="NAM223" s="1509"/>
      <c r="NAN223" s="1510"/>
      <c r="NAO223" s="1506"/>
      <c r="NAP223" s="1507"/>
      <c r="NAQ223" s="1507"/>
      <c r="NAR223" s="1506"/>
      <c r="NAS223" s="1506"/>
      <c r="NAT223" s="1506"/>
      <c r="NAU223" s="1508"/>
      <c r="NAV223" s="1509"/>
      <c r="NAW223" s="1510"/>
      <c r="NAX223" s="1506"/>
      <c r="NAY223" s="1507"/>
      <c r="NAZ223" s="1507"/>
      <c r="NBA223" s="1506"/>
      <c r="NBB223" s="1506"/>
      <c r="NBC223" s="1506"/>
      <c r="NBD223" s="1508"/>
      <c r="NBE223" s="1509"/>
      <c r="NBF223" s="1510"/>
      <c r="NBG223" s="1506"/>
      <c r="NBH223" s="1507"/>
      <c r="NBI223" s="1507"/>
      <c r="NBJ223" s="1506"/>
      <c r="NBK223" s="1506"/>
      <c r="NBL223" s="1506"/>
      <c r="NBM223" s="1508"/>
      <c r="NBN223" s="1509"/>
      <c r="NBO223" s="1510"/>
      <c r="NBP223" s="1506"/>
      <c r="NBQ223" s="1507"/>
      <c r="NBR223" s="1507"/>
      <c r="NBS223" s="1506"/>
      <c r="NBT223" s="1506"/>
      <c r="NBU223" s="1506"/>
      <c r="NBV223" s="1508"/>
      <c r="NBW223" s="1509"/>
      <c r="NBX223" s="1510"/>
      <c r="NBY223" s="1506"/>
      <c r="NBZ223" s="1507"/>
      <c r="NCA223" s="1507"/>
      <c r="NCB223" s="1506"/>
      <c r="NCC223" s="1506"/>
      <c r="NCD223" s="1506"/>
      <c r="NCE223" s="1508"/>
      <c r="NCF223" s="1509"/>
      <c r="NCG223" s="1510"/>
      <c r="NCH223" s="1506"/>
      <c r="NCI223" s="1507"/>
      <c r="NCJ223" s="1507"/>
      <c r="NCK223" s="1506"/>
      <c r="NCL223" s="1506"/>
      <c r="NCM223" s="1506"/>
      <c r="NCN223" s="1508"/>
      <c r="NCO223" s="1509"/>
      <c r="NCP223" s="1510"/>
      <c r="NCQ223" s="1506"/>
      <c r="NCR223" s="1507"/>
      <c r="NCS223" s="1507"/>
      <c r="NCT223" s="1506"/>
      <c r="NCU223" s="1506"/>
      <c r="NCV223" s="1506"/>
      <c r="NCW223" s="1508"/>
      <c r="NCX223" s="1509"/>
      <c r="NCY223" s="1510"/>
      <c r="NCZ223" s="1506"/>
      <c r="NDA223" s="1507"/>
      <c r="NDB223" s="1507"/>
      <c r="NDC223" s="1506"/>
      <c r="NDD223" s="1506"/>
      <c r="NDE223" s="1506"/>
      <c r="NDF223" s="1508"/>
      <c r="NDG223" s="1509"/>
      <c r="NDH223" s="1510"/>
      <c r="NDI223" s="1506"/>
      <c r="NDJ223" s="1507"/>
      <c r="NDK223" s="1507"/>
      <c r="NDL223" s="1506"/>
      <c r="NDM223" s="1506"/>
      <c r="NDN223" s="1506"/>
      <c r="NDO223" s="1508"/>
      <c r="NDP223" s="1509"/>
      <c r="NDQ223" s="1510"/>
      <c r="NDR223" s="1506"/>
      <c r="NDS223" s="1507"/>
      <c r="NDT223" s="1507"/>
      <c r="NDU223" s="1506"/>
      <c r="NDV223" s="1506"/>
      <c r="NDW223" s="1506"/>
      <c r="NDX223" s="1508"/>
      <c r="NDY223" s="1509"/>
      <c r="NDZ223" s="1510"/>
      <c r="NEA223" s="1506"/>
      <c r="NEB223" s="1507"/>
      <c r="NEC223" s="1507"/>
      <c r="NED223" s="1506"/>
      <c r="NEE223" s="1506"/>
      <c r="NEF223" s="1506"/>
      <c r="NEG223" s="1508"/>
      <c r="NEH223" s="1509"/>
      <c r="NEI223" s="1510"/>
      <c r="NEJ223" s="1506"/>
      <c r="NEK223" s="1507"/>
      <c r="NEL223" s="1507"/>
      <c r="NEM223" s="1506"/>
      <c r="NEN223" s="1506"/>
      <c r="NEO223" s="1506"/>
      <c r="NEP223" s="1508"/>
      <c r="NEQ223" s="1509"/>
      <c r="NER223" s="1510"/>
      <c r="NES223" s="1506"/>
      <c r="NET223" s="1507"/>
      <c r="NEU223" s="1507"/>
      <c r="NEV223" s="1506"/>
      <c r="NEW223" s="1506"/>
      <c r="NEX223" s="1506"/>
      <c r="NEY223" s="1508"/>
      <c r="NEZ223" s="1509"/>
      <c r="NFA223" s="1510"/>
      <c r="NFB223" s="1506"/>
      <c r="NFC223" s="1507"/>
      <c r="NFD223" s="1507"/>
      <c r="NFE223" s="1506"/>
      <c r="NFF223" s="1506"/>
      <c r="NFG223" s="1506"/>
      <c r="NFH223" s="1508"/>
      <c r="NFI223" s="1509"/>
      <c r="NFJ223" s="1510"/>
      <c r="NFK223" s="1506"/>
      <c r="NFL223" s="1507"/>
      <c r="NFM223" s="1507"/>
      <c r="NFN223" s="1506"/>
      <c r="NFO223" s="1506"/>
      <c r="NFP223" s="1506"/>
      <c r="NFQ223" s="1508"/>
      <c r="NFR223" s="1509"/>
      <c r="NFS223" s="1510"/>
      <c r="NFT223" s="1506"/>
      <c r="NFU223" s="1507"/>
      <c r="NFV223" s="1507"/>
      <c r="NFW223" s="1506"/>
      <c r="NFX223" s="1506"/>
      <c r="NFY223" s="1506"/>
      <c r="NFZ223" s="1508"/>
      <c r="NGA223" s="1509"/>
      <c r="NGB223" s="1510"/>
      <c r="NGC223" s="1506"/>
      <c r="NGD223" s="1507"/>
      <c r="NGE223" s="1507"/>
      <c r="NGF223" s="1506"/>
      <c r="NGG223" s="1506"/>
      <c r="NGH223" s="1506"/>
      <c r="NGI223" s="1508"/>
      <c r="NGJ223" s="1509"/>
      <c r="NGK223" s="1510"/>
      <c r="NGL223" s="1506"/>
      <c r="NGM223" s="1507"/>
      <c r="NGN223" s="1507"/>
      <c r="NGO223" s="1506"/>
      <c r="NGP223" s="1506"/>
      <c r="NGQ223" s="1506"/>
      <c r="NGR223" s="1508"/>
      <c r="NGS223" s="1509"/>
      <c r="NGT223" s="1510"/>
      <c r="NGU223" s="1506"/>
      <c r="NGV223" s="1507"/>
      <c r="NGW223" s="1507"/>
      <c r="NGX223" s="1506"/>
      <c r="NGY223" s="1506"/>
      <c r="NGZ223" s="1506"/>
      <c r="NHA223" s="1508"/>
      <c r="NHB223" s="1509"/>
      <c r="NHC223" s="1510"/>
      <c r="NHD223" s="1506"/>
      <c r="NHE223" s="1507"/>
      <c r="NHF223" s="1507"/>
      <c r="NHG223" s="1506"/>
      <c r="NHH223" s="1506"/>
      <c r="NHI223" s="1506"/>
      <c r="NHJ223" s="1508"/>
      <c r="NHK223" s="1509"/>
      <c r="NHL223" s="1510"/>
      <c r="NHM223" s="1506"/>
      <c r="NHN223" s="1507"/>
      <c r="NHO223" s="1507"/>
      <c r="NHP223" s="1506"/>
      <c r="NHQ223" s="1506"/>
      <c r="NHR223" s="1506"/>
      <c r="NHS223" s="1508"/>
      <c r="NHT223" s="1509"/>
      <c r="NHU223" s="1510"/>
      <c r="NHV223" s="1506"/>
      <c r="NHW223" s="1507"/>
      <c r="NHX223" s="1507"/>
      <c r="NHY223" s="1506"/>
      <c r="NHZ223" s="1506"/>
      <c r="NIA223" s="1506"/>
      <c r="NIB223" s="1508"/>
      <c r="NIC223" s="1509"/>
      <c r="NID223" s="1510"/>
      <c r="NIE223" s="1506"/>
      <c r="NIF223" s="1507"/>
      <c r="NIG223" s="1507"/>
      <c r="NIH223" s="1506"/>
      <c r="NII223" s="1506"/>
      <c r="NIJ223" s="1506"/>
      <c r="NIK223" s="1508"/>
      <c r="NIL223" s="1509"/>
      <c r="NIM223" s="1510"/>
      <c r="NIN223" s="1506"/>
      <c r="NIO223" s="1507"/>
      <c r="NIP223" s="1507"/>
      <c r="NIQ223" s="1506"/>
      <c r="NIR223" s="1506"/>
      <c r="NIS223" s="1506"/>
      <c r="NIT223" s="1508"/>
      <c r="NIU223" s="1509"/>
      <c r="NIV223" s="1510"/>
      <c r="NIW223" s="1506"/>
      <c r="NIX223" s="1507"/>
      <c r="NIY223" s="1507"/>
      <c r="NIZ223" s="1506"/>
      <c r="NJA223" s="1506"/>
      <c r="NJB223" s="1506"/>
      <c r="NJC223" s="1508"/>
      <c r="NJD223" s="1509"/>
      <c r="NJE223" s="1510"/>
      <c r="NJF223" s="1506"/>
      <c r="NJG223" s="1507"/>
      <c r="NJH223" s="1507"/>
      <c r="NJI223" s="1506"/>
      <c r="NJJ223" s="1506"/>
      <c r="NJK223" s="1506"/>
      <c r="NJL223" s="1508"/>
      <c r="NJM223" s="1509"/>
      <c r="NJN223" s="1510"/>
      <c r="NJO223" s="1506"/>
      <c r="NJP223" s="1507"/>
      <c r="NJQ223" s="1507"/>
      <c r="NJR223" s="1506"/>
      <c r="NJS223" s="1506"/>
      <c r="NJT223" s="1506"/>
      <c r="NJU223" s="1508"/>
      <c r="NJV223" s="1509"/>
      <c r="NJW223" s="1510"/>
      <c r="NJX223" s="1506"/>
      <c r="NJY223" s="1507"/>
      <c r="NJZ223" s="1507"/>
      <c r="NKA223" s="1506"/>
      <c r="NKB223" s="1506"/>
      <c r="NKC223" s="1506"/>
      <c r="NKD223" s="1508"/>
      <c r="NKE223" s="1509"/>
      <c r="NKF223" s="1510"/>
      <c r="NKG223" s="1506"/>
      <c r="NKH223" s="1507"/>
      <c r="NKI223" s="1507"/>
      <c r="NKJ223" s="1506"/>
      <c r="NKK223" s="1506"/>
      <c r="NKL223" s="1506"/>
      <c r="NKM223" s="1508"/>
      <c r="NKN223" s="1509"/>
      <c r="NKO223" s="1510"/>
      <c r="NKP223" s="1506"/>
      <c r="NKQ223" s="1507"/>
      <c r="NKR223" s="1507"/>
      <c r="NKS223" s="1506"/>
      <c r="NKT223" s="1506"/>
      <c r="NKU223" s="1506"/>
      <c r="NKV223" s="1508"/>
      <c r="NKW223" s="1509"/>
      <c r="NKX223" s="1510"/>
      <c r="NKY223" s="1506"/>
      <c r="NKZ223" s="1507"/>
      <c r="NLA223" s="1507"/>
      <c r="NLB223" s="1506"/>
      <c r="NLC223" s="1506"/>
      <c r="NLD223" s="1506"/>
      <c r="NLE223" s="1508"/>
      <c r="NLF223" s="1509"/>
      <c r="NLG223" s="1510"/>
      <c r="NLH223" s="1506"/>
      <c r="NLI223" s="1507"/>
      <c r="NLJ223" s="1507"/>
      <c r="NLK223" s="1506"/>
      <c r="NLL223" s="1506"/>
      <c r="NLM223" s="1506"/>
      <c r="NLN223" s="1508"/>
      <c r="NLO223" s="1509"/>
      <c r="NLP223" s="1510"/>
      <c r="NLQ223" s="1506"/>
      <c r="NLR223" s="1507"/>
      <c r="NLS223" s="1507"/>
      <c r="NLT223" s="1506"/>
      <c r="NLU223" s="1506"/>
      <c r="NLV223" s="1506"/>
      <c r="NLW223" s="1508"/>
      <c r="NLX223" s="1509"/>
      <c r="NLY223" s="1510"/>
      <c r="NLZ223" s="1506"/>
      <c r="NMA223" s="1507"/>
      <c r="NMB223" s="1507"/>
      <c r="NMC223" s="1506"/>
      <c r="NMD223" s="1506"/>
      <c r="NME223" s="1506"/>
      <c r="NMF223" s="1508"/>
      <c r="NMG223" s="1509"/>
      <c r="NMH223" s="1510"/>
      <c r="NMI223" s="1506"/>
      <c r="NMJ223" s="1507"/>
      <c r="NMK223" s="1507"/>
      <c r="NML223" s="1506"/>
      <c r="NMM223" s="1506"/>
      <c r="NMN223" s="1506"/>
      <c r="NMO223" s="1508"/>
      <c r="NMP223" s="1509"/>
      <c r="NMQ223" s="1510"/>
      <c r="NMR223" s="1506"/>
      <c r="NMS223" s="1507"/>
      <c r="NMT223" s="1507"/>
      <c r="NMU223" s="1506"/>
      <c r="NMV223" s="1506"/>
      <c r="NMW223" s="1506"/>
      <c r="NMX223" s="1508"/>
      <c r="NMY223" s="1509"/>
      <c r="NMZ223" s="1510"/>
      <c r="NNA223" s="1506"/>
      <c r="NNB223" s="1507"/>
      <c r="NNC223" s="1507"/>
      <c r="NND223" s="1506"/>
      <c r="NNE223" s="1506"/>
      <c r="NNF223" s="1506"/>
      <c r="NNG223" s="1508"/>
      <c r="NNH223" s="1509"/>
      <c r="NNI223" s="1510"/>
      <c r="NNJ223" s="1506"/>
      <c r="NNK223" s="1507"/>
      <c r="NNL223" s="1507"/>
      <c r="NNM223" s="1506"/>
      <c r="NNN223" s="1506"/>
      <c r="NNO223" s="1506"/>
      <c r="NNP223" s="1508"/>
      <c r="NNQ223" s="1509"/>
      <c r="NNR223" s="1510"/>
      <c r="NNS223" s="1506"/>
      <c r="NNT223" s="1507"/>
      <c r="NNU223" s="1507"/>
      <c r="NNV223" s="1506"/>
      <c r="NNW223" s="1506"/>
      <c r="NNX223" s="1506"/>
      <c r="NNY223" s="1508"/>
      <c r="NNZ223" s="1509"/>
      <c r="NOA223" s="1510"/>
      <c r="NOB223" s="1506"/>
      <c r="NOC223" s="1507"/>
      <c r="NOD223" s="1507"/>
      <c r="NOE223" s="1506"/>
      <c r="NOF223" s="1506"/>
      <c r="NOG223" s="1506"/>
      <c r="NOH223" s="1508"/>
      <c r="NOI223" s="1509"/>
      <c r="NOJ223" s="1510"/>
      <c r="NOK223" s="1506"/>
      <c r="NOL223" s="1507"/>
      <c r="NOM223" s="1507"/>
      <c r="NON223" s="1506"/>
      <c r="NOO223" s="1506"/>
      <c r="NOP223" s="1506"/>
      <c r="NOQ223" s="1508"/>
      <c r="NOR223" s="1509"/>
      <c r="NOS223" s="1510"/>
      <c r="NOT223" s="1506"/>
      <c r="NOU223" s="1507"/>
      <c r="NOV223" s="1507"/>
      <c r="NOW223" s="1506"/>
      <c r="NOX223" s="1506"/>
      <c r="NOY223" s="1506"/>
      <c r="NOZ223" s="1508"/>
      <c r="NPA223" s="1509"/>
      <c r="NPB223" s="1510"/>
      <c r="NPC223" s="1506"/>
      <c r="NPD223" s="1507"/>
      <c r="NPE223" s="1507"/>
      <c r="NPF223" s="1506"/>
      <c r="NPG223" s="1506"/>
      <c r="NPH223" s="1506"/>
      <c r="NPI223" s="1508"/>
      <c r="NPJ223" s="1509"/>
      <c r="NPK223" s="1510"/>
      <c r="NPL223" s="1506"/>
      <c r="NPM223" s="1507"/>
      <c r="NPN223" s="1507"/>
      <c r="NPO223" s="1506"/>
      <c r="NPP223" s="1506"/>
      <c r="NPQ223" s="1506"/>
      <c r="NPR223" s="1508"/>
      <c r="NPS223" s="1509"/>
      <c r="NPT223" s="1510"/>
      <c r="NPU223" s="1506"/>
      <c r="NPV223" s="1507"/>
      <c r="NPW223" s="1507"/>
      <c r="NPX223" s="1506"/>
      <c r="NPY223" s="1506"/>
      <c r="NPZ223" s="1506"/>
      <c r="NQA223" s="1508"/>
      <c r="NQB223" s="1509"/>
      <c r="NQC223" s="1510"/>
      <c r="NQD223" s="1506"/>
      <c r="NQE223" s="1507"/>
      <c r="NQF223" s="1507"/>
      <c r="NQG223" s="1506"/>
      <c r="NQH223" s="1506"/>
      <c r="NQI223" s="1506"/>
      <c r="NQJ223" s="1508"/>
      <c r="NQK223" s="1509"/>
      <c r="NQL223" s="1510"/>
      <c r="NQM223" s="1506"/>
      <c r="NQN223" s="1507"/>
      <c r="NQO223" s="1507"/>
      <c r="NQP223" s="1506"/>
      <c r="NQQ223" s="1506"/>
      <c r="NQR223" s="1506"/>
      <c r="NQS223" s="1508"/>
      <c r="NQT223" s="1509"/>
      <c r="NQU223" s="1510"/>
      <c r="NQV223" s="1506"/>
      <c r="NQW223" s="1507"/>
      <c r="NQX223" s="1507"/>
      <c r="NQY223" s="1506"/>
      <c r="NQZ223" s="1506"/>
      <c r="NRA223" s="1506"/>
      <c r="NRB223" s="1508"/>
      <c r="NRC223" s="1509"/>
      <c r="NRD223" s="1510"/>
      <c r="NRE223" s="1506"/>
      <c r="NRF223" s="1507"/>
      <c r="NRG223" s="1507"/>
      <c r="NRH223" s="1506"/>
      <c r="NRI223" s="1506"/>
      <c r="NRJ223" s="1506"/>
      <c r="NRK223" s="1508"/>
      <c r="NRL223" s="1509"/>
      <c r="NRM223" s="1510"/>
      <c r="NRN223" s="1506"/>
      <c r="NRO223" s="1507"/>
      <c r="NRP223" s="1507"/>
      <c r="NRQ223" s="1506"/>
      <c r="NRR223" s="1506"/>
      <c r="NRS223" s="1506"/>
      <c r="NRT223" s="1508"/>
      <c r="NRU223" s="1509"/>
      <c r="NRV223" s="1510"/>
      <c r="NRW223" s="1506"/>
      <c r="NRX223" s="1507"/>
      <c r="NRY223" s="1507"/>
      <c r="NRZ223" s="1506"/>
      <c r="NSA223" s="1506"/>
      <c r="NSB223" s="1506"/>
      <c r="NSC223" s="1508"/>
      <c r="NSD223" s="1509"/>
      <c r="NSE223" s="1510"/>
      <c r="NSF223" s="1506"/>
      <c r="NSG223" s="1507"/>
      <c r="NSH223" s="1507"/>
      <c r="NSI223" s="1506"/>
      <c r="NSJ223" s="1506"/>
      <c r="NSK223" s="1506"/>
      <c r="NSL223" s="1508"/>
      <c r="NSM223" s="1509"/>
      <c r="NSN223" s="1510"/>
      <c r="NSO223" s="1506"/>
      <c r="NSP223" s="1507"/>
      <c r="NSQ223" s="1507"/>
      <c r="NSR223" s="1506"/>
      <c r="NSS223" s="1506"/>
      <c r="NST223" s="1506"/>
      <c r="NSU223" s="1508"/>
      <c r="NSV223" s="1509"/>
      <c r="NSW223" s="1510"/>
      <c r="NSX223" s="1506"/>
      <c r="NSY223" s="1507"/>
      <c r="NSZ223" s="1507"/>
      <c r="NTA223" s="1506"/>
      <c r="NTB223" s="1506"/>
      <c r="NTC223" s="1506"/>
      <c r="NTD223" s="1508"/>
      <c r="NTE223" s="1509"/>
      <c r="NTF223" s="1510"/>
      <c r="NTG223" s="1506"/>
      <c r="NTH223" s="1507"/>
      <c r="NTI223" s="1507"/>
      <c r="NTJ223" s="1506"/>
      <c r="NTK223" s="1506"/>
      <c r="NTL223" s="1506"/>
      <c r="NTM223" s="1508"/>
      <c r="NTN223" s="1509"/>
      <c r="NTO223" s="1510"/>
      <c r="NTP223" s="1506"/>
      <c r="NTQ223" s="1507"/>
      <c r="NTR223" s="1507"/>
      <c r="NTS223" s="1506"/>
      <c r="NTT223" s="1506"/>
      <c r="NTU223" s="1506"/>
      <c r="NTV223" s="1508"/>
      <c r="NTW223" s="1509"/>
      <c r="NTX223" s="1510"/>
      <c r="NTY223" s="1506"/>
      <c r="NTZ223" s="1507"/>
      <c r="NUA223" s="1507"/>
      <c r="NUB223" s="1506"/>
      <c r="NUC223" s="1506"/>
      <c r="NUD223" s="1506"/>
      <c r="NUE223" s="1508"/>
      <c r="NUF223" s="1509"/>
      <c r="NUG223" s="1510"/>
      <c r="NUH223" s="1506"/>
      <c r="NUI223" s="1507"/>
      <c r="NUJ223" s="1507"/>
      <c r="NUK223" s="1506"/>
      <c r="NUL223" s="1506"/>
      <c r="NUM223" s="1506"/>
      <c r="NUN223" s="1508"/>
      <c r="NUO223" s="1509"/>
      <c r="NUP223" s="1510"/>
      <c r="NUQ223" s="1506"/>
      <c r="NUR223" s="1507"/>
      <c r="NUS223" s="1507"/>
      <c r="NUT223" s="1506"/>
      <c r="NUU223" s="1506"/>
      <c r="NUV223" s="1506"/>
      <c r="NUW223" s="1508"/>
      <c r="NUX223" s="1509"/>
      <c r="NUY223" s="1510"/>
      <c r="NUZ223" s="1506"/>
      <c r="NVA223" s="1507"/>
      <c r="NVB223" s="1507"/>
      <c r="NVC223" s="1506"/>
      <c r="NVD223" s="1506"/>
      <c r="NVE223" s="1506"/>
      <c r="NVF223" s="1508"/>
      <c r="NVG223" s="1509"/>
      <c r="NVH223" s="1510"/>
      <c r="NVI223" s="1506"/>
      <c r="NVJ223" s="1507"/>
      <c r="NVK223" s="1507"/>
      <c r="NVL223" s="1506"/>
      <c r="NVM223" s="1506"/>
      <c r="NVN223" s="1506"/>
      <c r="NVO223" s="1508"/>
      <c r="NVP223" s="1509"/>
      <c r="NVQ223" s="1510"/>
      <c r="NVR223" s="1506"/>
      <c r="NVS223" s="1507"/>
      <c r="NVT223" s="1507"/>
      <c r="NVU223" s="1506"/>
      <c r="NVV223" s="1506"/>
      <c r="NVW223" s="1506"/>
      <c r="NVX223" s="1508"/>
      <c r="NVY223" s="1509"/>
      <c r="NVZ223" s="1510"/>
      <c r="NWA223" s="1506"/>
      <c r="NWB223" s="1507"/>
      <c r="NWC223" s="1507"/>
      <c r="NWD223" s="1506"/>
      <c r="NWE223" s="1506"/>
      <c r="NWF223" s="1506"/>
      <c r="NWG223" s="1508"/>
      <c r="NWH223" s="1509"/>
      <c r="NWI223" s="1510"/>
      <c r="NWJ223" s="1506"/>
      <c r="NWK223" s="1507"/>
      <c r="NWL223" s="1507"/>
      <c r="NWM223" s="1506"/>
      <c r="NWN223" s="1506"/>
      <c r="NWO223" s="1506"/>
      <c r="NWP223" s="1508"/>
      <c r="NWQ223" s="1509"/>
      <c r="NWR223" s="1510"/>
      <c r="NWS223" s="1506"/>
      <c r="NWT223" s="1507"/>
      <c r="NWU223" s="1507"/>
      <c r="NWV223" s="1506"/>
      <c r="NWW223" s="1506"/>
      <c r="NWX223" s="1506"/>
      <c r="NWY223" s="1508"/>
      <c r="NWZ223" s="1509"/>
      <c r="NXA223" s="1510"/>
      <c r="NXB223" s="1506"/>
      <c r="NXC223" s="1507"/>
      <c r="NXD223" s="1507"/>
      <c r="NXE223" s="1506"/>
      <c r="NXF223" s="1506"/>
      <c r="NXG223" s="1506"/>
      <c r="NXH223" s="1508"/>
      <c r="NXI223" s="1509"/>
      <c r="NXJ223" s="1510"/>
      <c r="NXK223" s="1506"/>
      <c r="NXL223" s="1507"/>
      <c r="NXM223" s="1507"/>
      <c r="NXN223" s="1506"/>
      <c r="NXO223" s="1506"/>
      <c r="NXP223" s="1506"/>
      <c r="NXQ223" s="1508"/>
      <c r="NXR223" s="1509"/>
      <c r="NXS223" s="1510"/>
      <c r="NXT223" s="1506"/>
      <c r="NXU223" s="1507"/>
      <c r="NXV223" s="1507"/>
      <c r="NXW223" s="1506"/>
      <c r="NXX223" s="1506"/>
      <c r="NXY223" s="1506"/>
      <c r="NXZ223" s="1508"/>
      <c r="NYA223" s="1509"/>
      <c r="NYB223" s="1510"/>
      <c r="NYC223" s="1506"/>
      <c r="NYD223" s="1507"/>
      <c r="NYE223" s="1507"/>
      <c r="NYF223" s="1506"/>
      <c r="NYG223" s="1506"/>
      <c r="NYH223" s="1506"/>
      <c r="NYI223" s="1508"/>
      <c r="NYJ223" s="1509"/>
      <c r="NYK223" s="1510"/>
      <c r="NYL223" s="1506"/>
      <c r="NYM223" s="1507"/>
      <c r="NYN223" s="1507"/>
      <c r="NYO223" s="1506"/>
      <c r="NYP223" s="1506"/>
      <c r="NYQ223" s="1506"/>
      <c r="NYR223" s="1508"/>
      <c r="NYS223" s="1509"/>
      <c r="NYT223" s="1510"/>
      <c r="NYU223" s="1506"/>
      <c r="NYV223" s="1507"/>
      <c r="NYW223" s="1507"/>
      <c r="NYX223" s="1506"/>
      <c r="NYY223" s="1506"/>
      <c r="NYZ223" s="1506"/>
      <c r="NZA223" s="1508"/>
      <c r="NZB223" s="1509"/>
      <c r="NZC223" s="1510"/>
      <c r="NZD223" s="1506"/>
      <c r="NZE223" s="1507"/>
      <c r="NZF223" s="1507"/>
      <c r="NZG223" s="1506"/>
      <c r="NZH223" s="1506"/>
      <c r="NZI223" s="1506"/>
      <c r="NZJ223" s="1508"/>
      <c r="NZK223" s="1509"/>
      <c r="NZL223" s="1510"/>
      <c r="NZM223" s="1506"/>
      <c r="NZN223" s="1507"/>
      <c r="NZO223" s="1507"/>
      <c r="NZP223" s="1506"/>
      <c r="NZQ223" s="1506"/>
      <c r="NZR223" s="1506"/>
      <c r="NZS223" s="1508"/>
      <c r="NZT223" s="1509"/>
      <c r="NZU223" s="1510"/>
      <c r="NZV223" s="1506"/>
      <c r="NZW223" s="1507"/>
      <c r="NZX223" s="1507"/>
      <c r="NZY223" s="1506"/>
      <c r="NZZ223" s="1506"/>
      <c r="OAA223" s="1506"/>
      <c r="OAB223" s="1508"/>
      <c r="OAC223" s="1509"/>
      <c r="OAD223" s="1510"/>
      <c r="OAE223" s="1506"/>
      <c r="OAF223" s="1507"/>
      <c r="OAG223" s="1507"/>
      <c r="OAH223" s="1506"/>
      <c r="OAI223" s="1506"/>
      <c r="OAJ223" s="1506"/>
      <c r="OAK223" s="1508"/>
      <c r="OAL223" s="1509"/>
      <c r="OAM223" s="1510"/>
      <c r="OAN223" s="1506"/>
      <c r="OAO223" s="1507"/>
      <c r="OAP223" s="1507"/>
      <c r="OAQ223" s="1506"/>
      <c r="OAR223" s="1506"/>
      <c r="OAS223" s="1506"/>
      <c r="OAT223" s="1508"/>
      <c r="OAU223" s="1509"/>
      <c r="OAV223" s="1510"/>
      <c r="OAW223" s="1506"/>
      <c r="OAX223" s="1507"/>
      <c r="OAY223" s="1507"/>
      <c r="OAZ223" s="1506"/>
      <c r="OBA223" s="1506"/>
      <c r="OBB223" s="1506"/>
      <c r="OBC223" s="1508"/>
      <c r="OBD223" s="1509"/>
      <c r="OBE223" s="1510"/>
      <c r="OBF223" s="1506"/>
      <c r="OBG223" s="1507"/>
      <c r="OBH223" s="1507"/>
      <c r="OBI223" s="1506"/>
      <c r="OBJ223" s="1506"/>
      <c r="OBK223" s="1506"/>
      <c r="OBL223" s="1508"/>
      <c r="OBM223" s="1509"/>
      <c r="OBN223" s="1510"/>
      <c r="OBO223" s="1506"/>
      <c r="OBP223" s="1507"/>
      <c r="OBQ223" s="1507"/>
      <c r="OBR223" s="1506"/>
      <c r="OBS223" s="1506"/>
      <c r="OBT223" s="1506"/>
      <c r="OBU223" s="1508"/>
      <c r="OBV223" s="1509"/>
      <c r="OBW223" s="1510"/>
      <c r="OBX223" s="1506"/>
      <c r="OBY223" s="1507"/>
      <c r="OBZ223" s="1507"/>
      <c r="OCA223" s="1506"/>
      <c r="OCB223" s="1506"/>
      <c r="OCC223" s="1506"/>
      <c r="OCD223" s="1508"/>
      <c r="OCE223" s="1509"/>
      <c r="OCF223" s="1510"/>
      <c r="OCG223" s="1506"/>
      <c r="OCH223" s="1507"/>
      <c r="OCI223" s="1507"/>
      <c r="OCJ223" s="1506"/>
      <c r="OCK223" s="1506"/>
      <c r="OCL223" s="1506"/>
      <c r="OCM223" s="1508"/>
      <c r="OCN223" s="1509"/>
      <c r="OCO223" s="1510"/>
      <c r="OCP223" s="1506"/>
      <c r="OCQ223" s="1507"/>
      <c r="OCR223" s="1507"/>
      <c r="OCS223" s="1506"/>
      <c r="OCT223" s="1506"/>
      <c r="OCU223" s="1506"/>
      <c r="OCV223" s="1508"/>
      <c r="OCW223" s="1509"/>
      <c r="OCX223" s="1510"/>
      <c r="OCY223" s="1506"/>
      <c r="OCZ223" s="1507"/>
      <c r="ODA223" s="1507"/>
      <c r="ODB223" s="1506"/>
      <c r="ODC223" s="1506"/>
      <c r="ODD223" s="1506"/>
      <c r="ODE223" s="1508"/>
      <c r="ODF223" s="1509"/>
      <c r="ODG223" s="1510"/>
      <c r="ODH223" s="1506"/>
      <c r="ODI223" s="1507"/>
      <c r="ODJ223" s="1507"/>
      <c r="ODK223" s="1506"/>
      <c r="ODL223" s="1506"/>
      <c r="ODM223" s="1506"/>
      <c r="ODN223" s="1508"/>
      <c r="ODO223" s="1509"/>
      <c r="ODP223" s="1510"/>
      <c r="ODQ223" s="1506"/>
      <c r="ODR223" s="1507"/>
      <c r="ODS223" s="1507"/>
      <c r="ODT223" s="1506"/>
      <c r="ODU223" s="1506"/>
      <c r="ODV223" s="1506"/>
      <c r="ODW223" s="1508"/>
      <c r="ODX223" s="1509"/>
      <c r="ODY223" s="1510"/>
      <c r="ODZ223" s="1506"/>
      <c r="OEA223" s="1507"/>
      <c r="OEB223" s="1507"/>
      <c r="OEC223" s="1506"/>
      <c r="OED223" s="1506"/>
      <c r="OEE223" s="1506"/>
      <c r="OEF223" s="1508"/>
      <c r="OEG223" s="1509"/>
      <c r="OEH223" s="1510"/>
      <c r="OEI223" s="1506"/>
      <c r="OEJ223" s="1507"/>
      <c r="OEK223" s="1507"/>
      <c r="OEL223" s="1506"/>
      <c r="OEM223" s="1506"/>
      <c r="OEN223" s="1506"/>
      <c r="OEO223" s="1508"/>
      <c r="OEP223" s="1509"/>
      <c r="OEQ223" s="1510"/>
      <c r="OER223" s="1506"/>
      <c r="OES223" s="1507"/>
      <c r="OET223" s="1507"/>
      <c r="OEU223" s="1506"/>
      <c r="OEV223" s="1506"/>
      <c r="OEW223" s="1506"/>
      <c r="OEX223" s="1508"/>
      <c r="OEY223" s="1509"/>
      <c r="OEZ223" s="1510"/>
      <c r="OFA223" s="1506"/>
      <c r="OFB223" s="1507"/>
      <c r="OFC223" s="1507"/>
      <c r="OFD223" s="1506"/>
      <c r="OFE223" s="1506"/>
      <c r="OFF223" s="1506"/>
      <c r="OFG223" s="1508"/>
      <c r="OFH223" s="1509"/>
      <c r="OFI223" s="1510"/>
      <c r="OFJ223" s="1506"/>
      <c r="OFK223" s="1507"/>
      <c r="OFL223" s="1507"/>
      <c r="OFM223" s="1506"/>
      <c r="OFN223" s="1506"/>
      <c r="OFO223" s="1506"/>
      <c r="OFP223" s="1508"/>
      <c r="OFQ223" s="1509"/>
      <c r="OFR223" s="1510"/>
      <c r="OFS223" s="1506"/>
      <c r="OFT223" s="1507"/>
      <c r="OFU223" s="1507"/>
      <c r="OFV223" s="1506"/>
      <c r="OFW223" s="1506"/>
      <c r="OFX223" s="1506"/>
      <c r="OFY223" s="1508"/>
      <c r="OFZ223" s="1509"/>
      <c r="OGA223" s="1510"/>
      <c r="OGB223" s="1506"/>
      <c r="OGC223" s="1507"/>
      <c r="OGD223" s="1507"/>
      <c r="OGE223" s="1506"/>
      <c r="OGF223" s="1506"/>
      <c r="OGG223" s="1506"/>
      <c r="OGH223" s="1508"/>
      <c r="OGI223" s="1509"/>
      <c r="OGJ223" s="1510"/>
      <c r="OGK223" s="1506"/>
      <c r="OGL223" s="1507"/>
      <c r="OGM223" s="1507"/>
      <c r="OGN223" s="1506"/>
      <c r="OGO223" s="1506"/>
      <c r="OGP223" s="1506"/>
      <c r="OGQ223" s="1508"/>
      <c r="OGR223" s="1509"/>
      <c r="OGS223" s="1510"/>
      <c r="OGT223" s="1506"/>
      <c r="OGU223" s="1507"/>
      <c r="OGV223" s="1507"/>
      <c r="OGW223" s="1506"/>
      <c r="OGX223" s="1506"/>
      <c r="OGY223" s="1506"/>
      <c r="OGZ223" s="1508"/>
      <c r="OHA223" s="1509"/>
      <c r="OHB223" s="1510"/>
      <c r="OHC223" s="1506"/>
      <c r="OHD223" s="1507"/>
      <c r="OHE223" s="1507"/>
      <c r="OHF223" s="1506"/>
      <c r="OHG223" s="1506"/>
      <c r="OHH223" s="1506"/>
      <c r="OHI223" s="1508"/>
      <c r="OHJ223" s="1509"/>
      <c r="OHK223" s="1510"/>
      <c r="OHL223" s="1506"/>
      <c r="OHM223" s="1507"/>
      <c r="OHN223" s="1507"/>
      <c r="OHO223" s="1506"/>
      <c r="OHP223" s="1506"/>
      <c r="OHQ223" s="1506"/>
      <c r="OHR223" s="1508"/>
      <c r="OHS223" s="1509"/>
      <c r="OHT223" s="1510"/>
      <c r="OHU223" s="1506"/>
      <c r="OHV223" s="1507"/>
      <c r="OHW223" s="1507"/>
      <c r="OHX223" s="1506"/>
      <c r="OHY223" s="1506"/>
      <c r="OHZ223" s="1506"/>
      <c r="OIA223" s="1508"/>
      <c r="OIB223" s="1509"/>
      <c r="OIC223" s="1510"/>
      <c r="OID223" s="1506"/>
      <c r="OIE223" s="1507"/>
      <c r="OIF223" s="1507"/>
      <c r="OIG223" s="1506"/>
      <c r="OIH223" s="1506"/>
      <c r="OII223" s="1506"/>
      <c r="OIJ223" s="1508"/>
      <c r="OIK223" s="1509"/>
      <c r="OIL223" s="1510"/>
      <c r="OIM223" s="1506"/>
      <c r="OIN223" s="1507"/>
      <c r="OIO223" s="1507"/>
      <c r="OIP223" s="1506"/>
      <c r="OIQ223" s="1506"/>
      <c r="OIR223" s="1506"/>
      <c r="OIS223" s="1508"/>
      <c r="OIT223" s="1509"/>
      <c r="OIU223" s="1510"/>
      <c r="OIV223" s="1506"/>
      <c r="OIW223" s="1507"/>
      <c r="OIX223" s="1507"/>
      <c r="OIY223" s="1506"/>
      <c r="OIZ223" s="1506"/>
      <c r="OJA223" s="1506"/>
      <c r="OJB223" s="1508"/>
      <c r="OJC223" s="1509"/>
      <c r="OJD223" s="1510"/>
      <c r="OJE223" s="1506"/>
      <c r="OJF223" s="1507"/>
      <c r="OJG223" s="1507"/>
      <c r="OJH223" s="1506"/>
      <c r="OJI223" s="1506"/>
      <c r="OJJ223" s="1506"/>
      <c r="OJK223" s="1508"/>
      <c r="OJL223" s="1509"/>
      <c r="OJM223" s="1510"/>
      <c r="OJN223" s="1506"/>
      <c r="OJO223" s="1507"/>
      <c r="OJP223" s="1507"/>
      <c r="OJQ223" s="1506"/>
      <c r="OJR223" s="1506"/>
      <c r="OJS223" s="1506"/>
      <c r="OJT223" s="1508"/>
      <c r="OJU223" s="1509"/>
      <c r="OJV223" s="1510"/>
      <c r="OJW223" s="1506"/>
      <c r="OJX223" s="1507"/>
      <c r="OJY223" s="1507"/>
      <c r="OJZ223" s="1506"/>
      <c r="OKA223" s="1506"/>
      <c r="OKB223" s="1506"/>
      <c r="OKC223" s="1508"/>
      <c r="OKD223" s="1509"/>
      <c r="OKE223" s="1510"/>
      <c r="OKF223" s="1506"/>
      <c r="OKG223" s="1507"/>
      <c r="OKH223" s="1507"/>
      <c r="OKI223" s="1506"/>
      <c r="OKJ223" s="1506"/>
      <c r="OKK223" s="1506"/>
      <c r="OKL223" s="1508"/>
      <c r="OKM223" s="1509"/>
      <c r="OKN223" s="1510"/>
      <c r="OKO223" s="1506"/>
      <c r="OKP223" s="1507"/>
      <c r="OKQ223" s="1507"/>
      <c r="OKR223" s="1506"/>
      <c r="OKS223" s="1506"/>
      <c r="OKT223" s="1506"/>
      <c r="OKU223" s="1508"/>
      <c r="OKV223" s="1509"/>
      <c r="OKW223" s="1510"/>
      <c r="OKX223" s="1506"/>
      <c r="OKY223" s="1507"/>
      <c r="OKZ223" s="1507"/>
      <c r="OLA223" s="1506"/>
      <c r="OLB223" s="1506"/>
      <c r="OLC223" s="1506"/>
      <c r="OLD223" s="1508"/>
      <c r="OLE223" s="1509"/>
      <c r="OLF223" s="1510"/>
      <c r="OLG223" s="1506"/>
      <c r="OLH223" s="1507"/>
      <c r="OLI223" s="1507"/>
      <c r="OLJ223" s="1506"/>
      <c r="OLK223" s="1506"/>
      <c r="OLL223" s="1506"/>
      <c r="OLM223" s="1508"/>
      <c r="OLN223" s="1509"/>
      <c r="OLO223" s="1510"/>
      <c r="OLP223" s="1506"/>
      <c r="OLQ223" s="1507"/>
      <c r="OLR223" s="1507"/>
      <c r="OLS223" s="1506"/>
      <c r="OLT223" s="1506"/>
      <c r="OLU223" s="1506"/>
      <c r="OLV223" s="1508"/>
      <c r="OLW223" s="1509"/>
      <c r="OLX223" s="1510"/>
      <c r="OLY223" s="1506"/>
      <c r="OLZ223" s="1507"/>
      <c r="OMA223" s="1507"/>
      <c r="OMB223" s="1506"/>
      <c r="OMC223" s="1506"/>
      <c r="OMD223" s="1506"/>
      <c r="OME223" s="1508"/>
      <c r="OMF223" s="1509"/>
      <c r="OMG223" s="1510"/>
      <c r="OMH223" s="1506"/>
      <c r="OMI223" s="1507"/>
      <c r="OMJ223" s="1507"/>
      <c r="OMK223" s="1506"/>
      <c r="OML223" s="1506"/>
      <c r="OMM223" s="1506"/>
      <c r="OMN223" s="1508"/>
      <c r="OMO223" s="1509"/>
      <c r="OMP223" s="1510"/>
      <c r="OMQ223" s="1506"/>
      <c r="OMR223" s="1507"/>
      <c r="OMS223" s="1507"/>
      <c r="OMT223" s="1506"/>
      <c r="OMU223" s="1506"/>
      <c r="OMV223" s="1506"/>
      <c r="OMW223" s="1508"/>
      <c r="OMX223" s="1509"/>
      <c r="OMY223" s="1510"/>
      <c r="OMZ223" s="1506"/>
      <c r="ONA223" s="1507"/>
      <c r="ONB223" s="1507"/>
      <c r="ONC223" s="1506"/>
      <c r="OND223" s="1506"/>
      <c r="ONE223" s="1506"/>
      <c r="ONF223" s="1508"/>
      <c r="ONG223" s="1509"/>
      <c r="ONH223" s="1510"/>
      <c r="ONI223" s="1506"/>
      <c r="ONJ223" s="1507"/>
      <c r="ONK223" s="1507"/>
      <c r="ONL223" s="1506"/>
      <c r="ONM223" s="1506"/>
      <c r="ONN223" s="1506"/>
      <c r="ONO223" s="1508"/>
      <c r="ONP223" s="1509"/>
      <c r="ONQ223" s="1510"/>
      <c r="ONR223" s="1506"/>
      <c r="ONS223" s="1507"/>
      <c r="ONT223" s="1507"/>
      <c r="ONU223" s="1506"/>
      <c r="ONV223" s="1506"/>
      <c r="ONW223" s="1506"/>
      <c r="ONX223" s="1508"/>
      <c r="ONY223" s="1509"/>
      <c r="ONZ223" s="1510"/>
      <c r="OOA223" s="1506"/>
      <c r="OOB223" s="1507"/>
      <c r="OOC223" s="1507"/>
      <c r="OOD223" s="1506"/>
      <c r="OOE223" s="1506"/>
      <c r="OOF223" s="1506"/>
      <c r="OOG223" s="1508"/>
      <c r="OOH223" s="1509"/>
      <c r="OOI223" s="1510"/>
      <c r="OOJ223" s="1506"/>
      <c r="OOK223" s="1507"/>
      <c r="OOL223" s="1507"/>
      <c r="OOM223" s="1506"/>
      <c r="OON223" s="1506"/>
      <c r="OOO223" s="1506"/>
      <c r="OOP223" s="1508"/>
      <c r="OOQ223" s="1509"/>
      <c r="OOR223" s="1510"/>
      <c r="OOS223" s="1506"/>
      <c r="OOT223" s="1507"/>
      <c r="OOU223" s="1507"/>
      <c r="OOV223" s="1506"/>
      <c r="OOW223" s="1506"/>
      <c r="OOX223" s="1506"/>
      <c r="OOY223" s="1508"/>
      <c r="OOZ223" s="1509"/>
      <c r="OPA223" s="1510"/>
      <c r="OPB223" s="1506"/>
      <c r="OPC223" s="1507"/>
      <c r="OPD223" s="1507"/>
      <c r="OPE223" s="1506"/>
      <c r="OPF223" s="1506"/>
      <c r="OPG223" s="1506"/>
      <c r="OPH223" s="1508"/>
      <c r="OPI223" s="1509"/>
      <c r="OPJ223" s="1510"/>
      <c r="OPK223" s="1506"/>
      <c r="OPL223" s="1507"/>
      <c r="OPM223" s="1507"/>
      <c r="OPN223" s="1506"/>
      <c r="OPO223" s="1506"/>
      <c r="OPP223" s="1506"/>
      <c r="OPQ223" s="1508"/>
      <c r="OPR223" s="1509"/>
      <c r="OPS223" s="1510"/>
      <c r="OPT223" s="1506"/>
      <c r="OPU223" s="1507"/>
      <c r="OPV223" s="1507"/>
      <c r="OPW223" s="1506"/>
      <c r="OPX223" s="1506"/>
      <c r="OPY223" s="1506"/>
      <c r="OPZ223" s="1508"/>
      <c r="OQA223" s="1509"/>
      <c r="OQB223" s="1510"/>
      <c r="OQC223" s="1506"/>
      <c r="OQD223" s="1507"/>
      <c r="OQE223" s="1507"/>
      <c r="OQF223" s="1506"/>
      <c r="OQG223" s="1506"/>
      <c r="OQH223" s="1506"/>
      <c r="OQI223" s="1508"/>
      <c r="OQJ223" s="1509"/>
      <c r="OQK223" s="1510"/>
      <c r="OQL223" s="1506"/>
      <c r="OQM223" s="1507"/>
      <c r="OQN223" s="1507"/>
      <c r="OQO223" s="1506"/>
      <c r="OQP223" s="1506"/>
      <c r="OQQ223" s="1506"/>
      <c r="OQR223" s="1508"/>
      <c r="OQS223" s="1509"/>
      <c r="OQT223" s="1510"/>
      <c r="OQU223" s="1506"/>
      <c r="OQV223" s="1507"/>
      <c r="OQW223" s="1507"/>
      <c r="OQX223" s="1506"/>
      <c r="OQY223" s="1506"/>
      <c r="OQZ223" s="1506"/>
      <c r="ORA223" s="1508"/>
      <c r="ORB223" s="1509"/>
      <c r="ORC223" s="1510"/>
      <c r="ORD223" s="1506"/>
      <c r="ORE223" s="1507"/>
      <c r="ORF223" s="1507"/>
      <c r="ORG223" s="1506"/>
      <c r="ORH223" s="1506"/>
      <c r="ORI223" s="1506"/>
      <c r="ORJ223" s="1508"/>
      <c r="ORK223" s="1509"/>
      <c r="ORL223" s="1510"/>
      <c r="ORM223" s="1506"/>
      <c r="ORN223" s="1507"/>
      <c r="ORO223" s="1507"/>
      <c r="ORP223" s="1506"/>
      <c r="ORQ223" s="1506"/>
      <c r="ORR223" s="1506"/>
      <c r="ORS223" s="1508"/>
      <c r="ORT223" s="1509"/>
      <c r="ORU223" s="1510"/>
      <c r="ORV223" s="1506"/>
      <c r="ORW223" s="1507"/>
      <c r="ORX223" s="1507"/>
      <c r="ORY223" s="1506"/>
      <c r="ORZ223" s="1506"/>
      <c r="OSA223" s="1506"/>
      <c r="OSB223" s="1508"/>
      <c r="OSC223" s="1509"/>
      <c r="OSD223" s="1510"/>
      <c r="OSE223" s="1506"/>
      <c r="OSF223" s="1507"/>
      <c r="OSG223" s="1507"/>
      <c r="OSH223" s="1506"/>
      <c r="OSI223" s="1506"/>
      <c r="OSJ223" s="1506"/>
      <c r="OSK223" s="1508"/>
      <c r="OSL223" s="1509"/>
      <c r="OSM223" s="1510"/>
      <c r="OSN223" s="1506"/>
      <c r="OSO223" s="1507"/>
      <c r="OSP223" s="1507"/>
      <c r="OSQ223" s="1506"/>
      <c r="OSR223" s="1506"/>
      <c r="OSS223" s="1506"/>
      <c r="OST223" s="1508"/>
      <c r="OSU223" s="1509"/>
      <c r="OSV223" s="1510"/>
      <c r="OSW223" s="1506"/>
      <c r="OSX223" s="1507"/>
      <c r="OSY223" s="1507"/>
      <c r="OSZ223" s="1506"/>
      <c r="OTA223" s="1506"/>
      <c r="OTB223" s="1506"/>
      <c r="OTC223" s="1508"/>
      <c r="OTD223" s="1509"/>
      <c r="OTE223" s="1510"/>
      <c r="OTF223" s="1506"/>
      <c r="OTG223" s="1507"/>
      <c r="OTH223" s="1507"/>
      <c r="OTI223" s="1506"/>
      <c r="OTJ223" s="1506"/>
      <c r="OTK223" s="1506"/>
      <c r="OTL223" s="1508"/>
      <c r="OTM223" s="1509"/>
      <c r="OTN223" s="1510"/>
      <c r="OTO223" s="1506"/>
      <c r="OTP223" s="1507"/>
      <c r="OTQ223" s="1507"/>
      <c r="OTR223" s="1506"/>
      <c r="OTS223" s="1506"/>
      <c r="OTT223" s="1506"/>
      <c r="OTU223" s="1508"/>
      <c r="OTV223" s="1509"/>
      <c r="OTW223" s="1510"/>
      <c r="OTX223" s="1506"/>
      <c r="OTY223" s="1507"/>
      <c r="OTZ223" s="1507"/>
      <c r="OUA223" s="1506"/>
      <c r="OUB223" s="1506"/>
      <c r="OUC223" s="1506"/>
      <c r="OUD223" s="1508"/>
      <c r="OUE223" s="1509"/>
      <c r="OUF223" s="1510"/>
      <c r="OUG223" s="1506"/>
      <c r="OUH223" s="1507"/>
      <c r="OUI223" s="1507"/>
      <c r="OUJ223" s="1506"/>
      <c r="OUK223" s="1506"/>
      <c r="OUL223" s="1506"/>
      <c r="OUM223" s="1508"/>
      <c r="OUN223" s="1509"/>
      <c r="OUO223" s="1510"/>
      <c r="OUP223" s="1506"/>
      <c r="OUQ223" s="1507"/>
      <c r="OUR223" s="1507"/>
      <c r="OUS223" s="1506"/>
      <c r="OUT223" s="1506"/>
      <c r="OUU223" s="1506"/>
      <c r="OUV223" s="1508"/>
      <c r="OUW223" s="1509"/>
      <c r="OUX223" s="1510"/>
      <c r="OUY223" s="1506"/>
      <c r="OUZ223" s="1507"/>
      <c r="OVA223" s="1507"/>
      <c r="OVB223" s="1506"/>
      <c r="OVC223" s="1506"/>
      <c r="OVD223" s="1506"/>
      <c r="OVE223" s="1508"/>
      <c r="OVF223" s="1509"/>
      <c r="OVG223" s="1510"/>
      <c r="OVH223" s="1506"/>
      <c r="OVI223" s="1507"/>
      <c r="OVJ223" s="1507"/>
      <c r="OVK223" s="1506"/>
      <c r="OVL223" s="1506"/>
      <c r="OVM223" s="1506"/>
      <c r="OVN223" s="1508"/>
      <c r="OVO223" s="1509"/>
      <c r="OVP223" s="1510"/>
      <c r="OVQ223" s="1506"/>
      <c r="OVR223" s="1507"/>
      <c r="OVS223" s="1507"/>
      <c r="OVT223" s="1506"/>
      <c r="OVU223" s="1506"/>
      <c r="OVV223" s="1506"/>
      <c r="OVW223" s="1508"/>
      <c r="OVX223" s="1509"/>
      <c r="OVY223" s="1510"/>
      <c r="OVZ223" s="1506"/>
      <c r="OWA223" s="1507"/>
      <c r="OWB223" s="1507"/>
      <c r="OWC223" s="1506"/>
      <c r="OWD223" s="1506"/>
      <c r="OWE223" s="1506"/>
      <c r="OWF223" s="1508"/>
      <c r="OWG223" s="1509"/>
      <c r="OWH223" s="1510"/>
      <c r="OWI223" s="1506"/>
      <c r="OWJ223" s="1507"/>
      <c r="OWK223" s="1507"/>
      <c r="OWL223" s="1506"/>
      <c r="OWM223" s="1506"/>
      <c r="OWN223" s="1506"/>
      <c r="OWO223" s="1508"/>
      <c r="OWP223" s="1509"/>
      <c r="OWQ223" s="1510"/>
      <c r="OWR223" s="1506"/>
      <c r="OWS223" s="1507"/>
      <c r="OWT223" s="1507"/>
      <c r="OWU223" s="1506"/>
      <c r="OWV223" s="1506"/>
      <c r="OWW223" s="1506"/>
      <c r="OWX223" s="1508"/>
      <c r="OWY223" s="1509"/>
      <c r="OWZ223" s="1510"/>
      <c r="OXA223" s="1506"/>
      <c r="OXB223" s="1507"/>
      <c r="OXC223" s="1507"/>
      <c r="OXD223" s="1506"/>
      <c r="OXE223" s="1506"/>
      <c r="OXF223" s="1506"/>
      <c r="OXG223" s="1508"/>
      <c r="OXH223" s="1509"/>
      <c r="OXI223" s="1510"/>
      <c r="OXJ223" s="1506"/>
      <c r="OXK223" s="1507"/>
      <c r="OXL223" s="1507"/>
      <c r="OXM223" s="1506"/>
      <c r="OXN223" s="1506"/>
      <c r="OXO223" s="1506"/>
      <c r="OXP223" s="1508"/>
      <c r="OXQ223" s="1509"/>
      <c r="OXR223" s="1510"/>
      <c r="OXS223" s="1506"/>
      <c r="OXT223" s="1507"/>
      <c r="OXU223" s="1507"/>
      <c r="OXV223" s="1506"/>
      <c r="OXW223" s="1506"/>
      <c r="OXX223" s="1506"/>
      <c r="OXY223" s="1508"/>
      <c r="OXZ223" s="1509"/>
      <c r="OYA223" s="1510"/>
      <c r="OYB223" s="1506"/>
      <c r="OYC223" s="1507"/>
      <c r="OYD223" s="1507"/>
      <c r="OYE223" s="1506"/>
      <c r="OYF223" s="1506"/>
      <c r="OYG223" s="1506"/>
      <c r="OYH223" s="1508"/>
      <c r="OYI223" s="1509"/>
      <c r="OYJ223" s="1510"/>
      <c r="OYK223" s="1506"/>
      <c r="OYL223" s="1507"/>
      <c r="OYM223" s="1507"/>
      <c r="OYN223" s="1506"/>
      <c r="OYO223" s="1506"/>
      <c r="OYP223" s="1506"/>
      <c r="OYQ223" s="1508"/>
      <c r="OYR223" s="1509"/>
      <c r="OYS223" s="1510"/>
      <c r="OYT223" s="1506"/>
      <c r="OYU223" s="1507"/>
      <c r="OYV223" s="1507"/>
      <c r="OYW223" s="1506"/>
      <c r="OYX223" s="1506"/>
      <c r="OYY223" s="1506"/>
      <c r="OYZ223" s="1508"/>
      <c r="OZA223" s="1509"/>
      <c r="OZB223" s="1510"/>
      <c r="OZC223" s="1506"/>
      <c r="OZD223" s="1507"/>
      <c r="OZE223" s="1507"/>
      <c r="OZF223" s="1506"/>
      <c r="OZG223" s="1506"/>
      <c r="OZH223" s="1506"/>
      <c r="OZI223" s="1508"/>
      <c r="OZJ223" s="1509"/>
      <c r="OZK223" s="1510"/>
      <c r="OZL223" s="1506"/>
      <c r="OZM223" s="1507"/>
      <c r="OZN223" s="1507"/>
      <c r="OZO223" s="1506"/>
      <c r="OZP223" s="1506"/>
      <c r="OZQ223" s="1506"/>
      <c r="OZR223" s="1508"/>
      <c r="OZS223" s="1509"/>
      <c r="OZT223" s="1510"/>
      <c r="OZU223" s="1506"/>
      <c r="OZV223" s="1507"/>
      <c r="OZW223" s="1507"/>
      <c r="OZX223" s="1506"/>
      <c r="OZY223" s="1506"/>
      <c r="OZZ223" s="1506"/>
      <c r="PAA223" s="1508"/>
      <c r="PAB223" s="1509"/>
      <c r="PAC223" s="1510"/>
      <c r="PAD223" s="1506"/>
      <c r="PAE223" s="1507"/>
      <c r="PAF223" s="1507"/>
      <c r="PAG223" s="1506"/>
      <c r="PAH223" s="1506"/>
      <c r="PAI223" s="1506"/>
      <c r="PAJ223" s="1508"/>
      <c r="PAK223" s="1509"/>
      <c r="PAL223" s="1510"/>
      <c r="PAM223" s="1506"/>
      <c r="PAN223" s="1507"/>
      <c r="PAO223" s="1507"/>
      <c r="PAP223" s="1506"/>
      <c r="PAQ223" s="1506"/>
      <c r="PAR223" s="1506"/>
      <c r="PAS223" s="1508"/>
      <c r="PAT223" s="1509"/>
      <c r="PAU223" s="1510"/>
      <c r="PAV223" s="1506"/>
      <c r="PAW223" s="1507"/>
      <c r="PAX223" s="1507"/>
      <c r="PAY223" s="1506"/>
      <c r="PAZ223" s="1506"/>
      <c r="PBA223" s="1506"/>
      <c r="PBB223" s="1508"/>
      <c r="PBC223" s="1509"/>
      <c r="PBD223" s="1510"/>
      <c r="PBE223" s="1506"/>
      <c r="PBF223" s="1507"/>
      <c r="PBG223" s="1507"/>
      <c r="PBH223" s="1506"/>
      <c r="PBI223" s="1506"/>
      <c r="PBJ223" s="1506"/>
      <c r="PBK223" s="1508"/>
      <c r="PBL223" s="1509"/>
      <c r="PBM223" s="1510"/>
      <c r="PBN223" s="1506"/>
      <c r="PBO223" s="1507"/>
      <c r="PBP223" s="1507"/>
      <c r="PBQ223" s="1506"/>
      <c r="PBR223" s="1506"/>
      <c r="PBS223" s="1506"/>
      <c r="PBT223" s="1508"/>
      <c r="PBU223" s="1509"/>
      <c r="PBV223" s="1510"/>
      <c r="PBW223" s="1506"/>
      <c r="PBX223" s="1507"/>
      <c r="PBY223" s="1507"/>
      <c r="PBZ223" s="1506"/>
      <c r="PCA223" s="1506"/>
      <c r="PCB223" s="1506"/>
      <c r="PCC223" s="1508"/>
      <c r="PCD223" s="1509"/>
      <c r="PCE223" s="1510"/>
      <c r="PCF223" s="1506"/>
      <c r="PCG223" s="1507"/>
      <c r="PCH223" s="1507"/>
      <c r="PCI223" s="1506"/>
      <c r="PCJ223" s="1506"/>
      <c r="PCK223" s="1506"/>
      <c r="PCL223" s="1508"/>
      <c r="PCM223" s="1509"/>
      <c r="PCN223" s="1510"/>
      <c r="PCO223" s="1506"/>
      <c r="PCP223" s="1507"/>
      <c r="PCQ223" s="1507"/>
      <c r="PCR223" s="1506"/>
      <c r="PCS223" s="1506"/>
      <c r="PCT223" s="1506"/>
      <c r="PCU223" s="1508"/>
      <c r="PCV223" s="1509"/>
      <c r="PCW223" s="1510"/>
      <c r="PCX223" s="1506"/>
      <c r="PCY223" s="1507"/>
      <c r="PCZ223" s="1507"/>
      <c r="PDA223" s="1506"/>
      <c r="PDB223" s="1506"/>
      <c r="PDC223" s="1506"/>
      <c r="PDD223" s="1508"/>
      <c r="PDE223" s="1509"/>
      <c r="PDF223" s="1510"/>
      <c r="PDG223" s="1506"/>
      <c r="PDH223" s="1507"/>
      <c r="PDI223" s="1507"/>
      <c r="PDJ223" s="1506"/>
      <c r="PDK223" s="1506"/>
      <c r="PDL223" s="1506"/>
      <c r="PDM223" s="1508"/>
      <c r="PDN223" s="1509"/>
      <c r="PDO223" s="1510"/>
      <c r="PDP223" s="1506"/>
      <c r="PDQ223" s="1507"/>
      <c r="PDR223" s="1507"/>
      <c r="PDS223" s="1506"/>
      <c r="PDT223" s="1506"/>
      <c r="PDU223" s="1506"/>
      <c r="PDV223" s="1508"/>
      <c r="PDW223" s="1509"/>
      <c r="PDX223" s="1510"/>
      <c r="PDY223" s="1506"/>
      <c r="PDZ223" s="1507"/>
      <c r="PEA223" s="1507"/>
      <c r="PEB223" s="1506"/>
      <c r="PEC223" s="1506"/>
      <c r="PED223" s="1506"/>
      <c r="PEE223" s="1508"/>
      <c r="PEF223" s="1509"/>
      <c r="PEG223" s="1510"/>
      <c r="PEH223" s="1506"/>
      <c r="PEI223" s="1507"/>
      <c r="PEJ223" s="1507"/>
      <c r="PEK223" s="1506"/>
      <c r="PEL223" s="1506"/>
      <c r="PEM223" s="1506"/>
      <c r="PEN223" s="1508"/>
      <c r="PEO223" s="1509"/>
      <c r="PEP223" s="1510"/>
      <c r="PEQ223" s="1506"/>
      <c r="PER223" s="1507"/>
      <c r="PES223" s="1507"/>
      <c r="PET223" s="1506"/>
      <c r="PEU223" s="1506"/>
      <c r="PEV223" s="1506"/>
      <c r="PEW223" s="1508"/>
      <c r="PEX223" s="1509"/>
      <c r="PEY223" s="1510"/>
      <c r="PEZ223" s="1506"/>
      <c r="PFA223" s="1507"/>
      <c r="PFB223" s="1507"/>
      <c r="PFC223" s="1506"/>
      <c r="PFD223" s="1506"/>
      <c r="PFE223" s="1506"/>
      <c r="PFF223" s="1508"/>
      <c r="PFG223" s="1509"/>
      <c r="PFH223" s="1510"/>
      <c r="PFI223" s="1506"/>
      <c r="PFJ223" s="1507"/>
      <c r="PFK223" s="1507"/>
      <c r="PFL223" s="1506"/>
      <c r="PFM223" s="1506"/>
      <c r="PFN223" s="1506"/>
      <c r="PFO223" s="1508"/>
      <c r="PFP223" s="1509"/>
      <c r="PFQ223" s="1510"/>
      <c r="PFR223" s="1506"/>
      <c r="PFS223" s="1507"/>
      <c r="PFT223" s="1507"/>
      <c r="PFU223" s="1506"/>
      <c r="PFV223" s="1506"/>
      <c r="PFW223" s="1506"/>
      <c r="PFX223" s="1508"/>
      <c r="PFY223" s="1509"/>
      <c r="PFZ223" s="1510"/>
      <c r="PGA223" s="1506"/>
      <c r="PGB223" s="1507"/>
      <c r="PGC223" s="1507"/>
      <c r="PGD223" s="1506"/>
      <c r="PGE223" s="1506"/>
      <c r="PGF223" s="1506"/>
      <c r="PGG223" s="1508"/>
      <c r="PGH223" s="1509"/>
      <c r="PGI223" s="1510"/>
      <c r="PGJ223" s="1506"/>
      <c r="PGK223" s="1507"/>
      <c r="PGL223" s="1507"/>
      <c r="PGM223" s="1506"/>
      <c r="PGN223" s="1506"/>
      <c r="PGO223" s="1506"/>
      <c r="PGP223" s="1508"/>
      <c r="PGQ223" s="1509"/>
      <c r="PGR223" s="1510"/>
      <c r="PGS223" s="1506"/>
      <c r="PGT223" s="1507"/>
      <c r="PGU223" s="1507"/>
      <c r="PGV223" s="1506"/>
      <c r="PGW223" s="1506"/>
      <c r="PGX223" s="1506"/>
      <c r="PGY223" s="1508"/>
      <c r="PGZ223" s="1509"/>
      <c r="PHA223" s="1510"/>
      <c r="PHB223" s="1506"/>
      <c r="PHC223" s="1507"/>
      <c r="PHD223" s="1507"/>
      <c r="PHE223" s="1506"/>
      <c r="PHF223" s="1506"/>
      <c r="PHG223" s="1506"/>
      <c r="PHH223" s="1508"/>
      <c r="PHI223" s="1509"/>
      <c r="PHJ223" s="1510"/>
      <c r="PHK223" s="1506"/>
      <c r="PHL223" s="1507"/>
      <c r="PHM223" s="1507"/>
      <c r="PHN223" s="1506"/>
      <c r="PHO223" s="1506"/>
      <c r="PHP223" s="1506"/>
      <c r="PHQ223" s="1508"/>
      <c r="PHR223" s="1509"/>
      <c r="PHS223" s="1510"/>
      <c r="PHT223" s="1506"/>
      <c r="PHU223" s="1507"/>
      <c r="PHV223" s="1507"/>
      <c r="PHW223" s="1506"/>
      <c r="PHX223" s="1506"/>
      <c r="PHY223" s="1506"/>
      <c r="PHZ223" s="1508"/>
      <c r="PIA223" s="1509"/>
      <c r="PIB223" s="1510"/>
      <c r="PIC223" s="1506"/>
      <c r="PID223" s="1507"/>
      <c r="PIE223" s="1507"/>
      <c r="PIF223" s="1506"/>
      <c r="PIG223" s="1506"/>
      <c r="PIH223" s="1506"/>
      <c r="PII223" s="1508"/>
      <c r="PIJ223" s="1509"/>
      <c r="PIK223" s="1510"/>
      <c r="PIL223" s="1506"/>
      <c r="PIM223" s="1507"/>
      <c r="PIN223" s="1507"/>
      <c r="PIO223" s="1506"/>
      <c r="PIP223" s="1506"/>
      <c r="PIQ223" s="1506"/>
      <c r="PIR223" s="1508"/>
      <c r="PIS223" s="1509"/>
      <c r="PIT223" s="1510"/>
      <c r="PIU223" s="1506"/>
      <c r="PIV223" s="1507"/>
      <c r="PIW223" s="1507"/>
      <c r="PIX223" s="1506"/>
      <c r="PIY223" s="1506"/>
      <c r="PIZ223" s="1506"/>
      <c r="PJA223" s="1508"/>
      <c r="PJB223" s="1509"/>
      <c r="PJC223" s="1510"/>
      <c r="PJD223" s="1506"/>
      <c r="PJE223" s="1507"/>
      <c r="PJF223" s="1507"/>
      <c r="PJG223" s="1506"/>
      <c r="PJH223" s="1506"/>
      <c r="PJI223" s="1506"/>
      <c r="PJJ223" s="1508"/>
      <c r="PJK223" s="1509"/>
      <c r="PJL223" s="1510"/>
      <c r="PJM223" s="1506"/>
      <c r="PJN223" s="1507"/>
      <c r="PJO223" s="1507"/>
      <c r="PJP223" s="1506"/>
      <c r="PJQ223" s="1506"/>
      <c r="PJR223" s="1506"/>
      <c r="PJS223" s="1508"/>
      <c r="PJT223" s="1509"/>
      <c r="PJU223" s="1510"/>
      <c r="PJV223" s="1506"/>
      <c r="PJW223" s="1507"/>
      <c r="PJX223" s="1507"/>
      <c r="PJY223" s="1506"/>
      <c r="PJZ223" s="1506"/>
      <c r="PKA223" s="1506"/>
      <c r="PKB223" s="1508"/>
      <c r="PKC223" s="1509"/>
      <c r="PKD223" s="1510"/>
      <c r="PKE223" s="1506"/>
      <c r="PKF223" s="1507"/>
      <c r="PKG223" s="1507"/>
      <c r="PKH223" s="1506"/>
      <c r="PKI223" s="1506"/>
      <c r="PKJ223" s="1506"/>
      <c r="PKK223" s="1508"/>
      <c r="PKL223" s="1509"/>
      <c r="PKM223" s="1510"/>
      <c r="PKN223" s="1506"/>
      <c r="PKO223" s="1507"/>
      <c r="PKP223" s="1507"/>
      <c r="PKQ223" s="1506"/>
      <c r="PKR223" s="1506"/>
      <c r="PKS223" s="1506"/>
      <c r="PKT223" s="1508"/>
      <c r="PKU223" s="1509"/>
      <c r="PKV223" s="1510"/>
      <c r="PKW223" s="1506"/>
      <c r="PKX223" s="1507"/>
      <c r="PKY223" s="1507"/>
      <c r="PKZ223" s="1506"/>
      <c r="PLA223" s="1506"/>
      <c r="PLB223" s="1506"/>
      <c r="PLC223" s="1508"/>
      <c r="PLD223" s="1509"/>
      <c r="PLE223" s="1510"/>
      <c r="PLF223" s="1506"/>
      <c r="PLG223" s="1507"/>
      <c r="PLH223" s="1507"/>
      <c r="PLI223" s="1506"/>
      <c r="PLJ223" s="1506"/>
      <c r="PLK223" s="1506"/>
      <c r="PLL223" s="1508"/>
      <c r="PLM223" s="1509"/>
      <c r="PLN223" s="1510"/>
      <c r="PLO223" s="1506"/>
      <c r="PLP223" s="1507"/>
      <c r="PLQ223" s="1507"/>
      <c r="PLR223" s="1506"/>
      <c r="PLS223" s="1506"/>
      <c r="PLT223" s="1506"/>
      <c r="PLU223" s="1508"/>
      <c r="PLV223" s="1509"/>
      <c r="PLW223" s="1510"/>
      <c r="PLX223" s="1506"/>
      <c r="PLY223" s="1507"/>
      <c r="PLZ223" s="1507"/>
      <c r="PMA223" s="1506"/>
      <c r="PMB223" s="1506"/>
      <c r="PMC223" s="1506"/>
      <c r="PMD223" s="1508"/>
      <c r="PME223" s="1509"/>
      <c r="PMF223" s="1510"/>
      <c r="PMG223" s="1506"/>
      <c r="PMH223" s="1507"/>
      <c r="PMI223" s="1507"/>
      <c r="PMJ223" s="1506"/>
      <c r="PMK223" s="1506"/>
      <c r="PML223" s="1506"/>
      <c r="PMM223" s="1508"/>
      <c r="PMN223" s="1509"/>
      <c r="PMO223" s="1510"/>
      <c r="PMP223" s="1506"/>
      <c r="PMQ223" s="1507"/>
      <c r="PMR223" s="1507"/>
      <c r="PMS223" s="1506"/>
      <c r="PMT223" s="1506"/>
      <c r="PMU223" s="1506"/>
      <c r="PMV223" s="1508"/>
      <c r="PMW223" s="1509"/>
      <c r="PMX223" s="1510"/>
      <c r="PMY223" s="1506"/>
      <c r="PMZ223" s="1507"/>
      <c r="PNA223" s="1507"/>
      <c r="PNB223" s="1506"/>
      <c r="PNC223" s="1506"/>
      <c r="PND223" s="1506"/>
      <c r="PNE223" s="1508"/>
      <c r="PNF223" s="1509"/>
      <c r="PNG223" s="1510"/>
      <c r="PNH223" s="1506"/>
      <c r="PNI223" s="1507"/>
      <c r="PNJ223" s="1507"/>
      <c r="PNK223" s="1506"/>
      <c r="PNL223" s="1506"/>
      <c r="PNM223" s="1506"/>
      <c r="PNN223" s="1508"/>
      <c r="PNO223" s="1509"/>
      <c r="PNP223" s="1510"/>
      <c r="PNQ223" s="1506"/>
      <c r="PNR223" s="1507"/>
      <c r="PNS223" s="1507"/>
      <c r="PNT223" s="1506"/>
      <c r="PNU223" s="1506"/>
      <c r="PNV223" s="1506"/>
      <c r="PNW223" s="1508"/>
      <c r="PNX223" s="1509"/>
      <c r="PNY223" s="1510"/>
      <c r="PNZ223" s="1506"/>
      <c r="POA223" s="1507"/>
      <c r="POB223" s="1507"/>
      <c r="POC223" s="1506"/>
      <c r="POD223" s="1506"/>
      <c r="POE223" s="1506"/>
      <c r="POF223" s="1508"/>
      <c r="POG223" s="1509"/>
      <c r="POH223" s="1510"/>
      <c r="POI223" s="1506"/>
      <c r="POJ223" s="1507"/>
      <c r="POK223" s="1507"/>
      <c r="POL223" s="1506"/>
      <c r="POM223" s="1506"/>
      <c r="PON223" s="1506"/>
      <c r="POO223" s="1508"/>
      <c r="POP223" s="1509"/>
      <c r="POQ223" s="1510"/>
      <c r="POR223" s="1506"/>
      <c r="POS223" s="1507"/>
      <c r="POT223" s="1507"/>
      <c r="POU223" s="1506"/>
      <c r="POV223" s="1506"/>
      <c r="POW223" s="1506"/>
      <c r="POX223" s="1508"/>
      <c r="POY223" s="1509"/>
      <c r="POZ223" s="1510"/>
      <c r="PPA223" s="1506"/>
      <c r="PPB223" s="1507"/>
      <c r="PPC223" s="1507"/>
      <c r="PPD223" s="1506"/>
      <c r="PPE223" s="1506"/>
      <c r="PPF223" s="1506"/>
      <c r="PPG223" s="1508"/>
      <c r="PPH223" s="1509"/>
      <c r="PPI223" s="1510"/>
      <c r="PPJ223" s="1506"/>
      <c r="PPK223" s="1507"/>
      <c r="PPL223" s="1507"/>
      <c r="PPM223" s="1506"/>
      <c r="PPN223" s="1506"/>
      <c r="PPO223" s="1506"/>
      <c r="PPP223" s="1508"/>
      <c r="PPQ223" s="1509"/>
      <c r="PPR223" s="1510"/>
      <c r="PPS223" s="1506"/>
      <c r="PPT223" s="1507"/>
      <c r="PPU223" s="1507"/>
      <c r="PPV223" s="1506"/>
      <c r="PPW223" s="1506"/>
      <c r="PPX223" s="1506"/>
      <c r="PPY223" s="1508"/>
      <c r="PPZ223" s="1509"/>
      <c r="PQA223" s="1510"/>
      <c r="PQB223" s="1506"/>
      <c r="PQC223" s="1507"/>
      <c r="PQD223" s="1507"/>
      <c r="PQE223" s="1506"/>
      <c r="PQF223" s="1506"/>
      <c r="PQG223" s="1506"/>
      <c r="PQH223" s="1508"/>
      <c r="PQI223" s="1509"/>
      <c r="PQJ223" s="1510"/>
      <c r="PQK223" s="1506"/>
      <c r="PQL223" s="1507"/>
      <c r="PQM223" s="1507"/>
      <c r="PQN223" s="1506"/>
      <c r="PQO223" s="1506"/>
      <c r="PQP223" s="1506"/>
      <c r="PQQ223" s="1508"/>
      <c r="PQR223" s="1509"/>
      <c r="PQS223" s="1510"/>
      <c r="PQT223" s="1506"/>
      <c r="PQU223" s="1507"/>
      <c r="PQV223" s="1507"/>
      <c r="PQW223" s="1506"/>
      <c r="PQX223" s="1506"/>
      <c r="PQY223" s="1506"/>
      <c r="PQZ223" s="1508"/>
      <c r="PRA223" s="1509"/>
      <c r="PRB223" s="1510"/>
      <c r="PRC223" s="1506"/>
      <c r="PRD223" s="1507"/>
      <c r="PRE223" s="1507"/>
      <c r="PRF223" s="1506"/>
      <c r="PRG223" s="1506"/>
      <c r="PRH223" s="1506"/>
      <c r="PRI223" s="1508"/>
      <c r="PRJ223" s="1509"/>
      <c r="PRK223" s="1510"/>
      <c r="PRL223" s="1506"/>
      <c r="PRM223" s="1507"/>
      <c r="PRN223" s="1507"/>
      <c r="PRO223" s="1506"/>
      <c r="PRP223" s="1506"/>
      <c r="PRQ223" s="1506"/>
      <c r="PRR223" s="1508"/>
      <c r="PRS223" s="1509"/>
      <c r="PRT223" s="1510"/>
      <c r="PRU223" s="1506"/>
      <c r="PRV223" s="1507"/>
      <c r="PRW223" s="1507"/>
      <c r="PRX223" s="1506"/>
      <c r="PRY223" s="1506"/>
      <c r="PRZ223" s="1506"/>
      <c r="PSA223" s="1508"/>
      <c r="PSB223" s="1509"/>
      <c r="PSC223" s="1510"/>
      <c r="PSD223" s="1506"/>
      <c r="PSE223" s="1507"/>
      <c r="PSF223" s="1507"/>
      <c r="PSG223" s="1506"/>
      <c r="PSH223" s="1506"/>
      <c r="PSI223" s="1506"/>
      <c r="PSJ223" s="1508"/>
      <c r="PSK223" s="1509"/>
      <c r="PSL223" s="1510"/>
      <c r="PSM223" s="1506"/>
      <c r="PSN223" s="1507"/>
      <c r="PSO223" s="1507"/>
      <c r="PSP223" s="1506"/>
      <c r="PSQ223" s="1506"/>
      <c r="PSR223" s="1506"/>
      <c r="PSS223" s="1508"/>
      <c r="PST223" s="1509"/>
      <c r="PSU223" s="1510"/>
      <c r="PSV223" s="1506"/>
      <c r="PSW223" s="1507"/>
      <c r="PSX223" s="1507"/>
      <c r="PSY223" s="1506"/>
      <c r="PSZ223" s="1506"/>
      <c r="PTA223" s="1506"/>
      <c r="PTB223" s="1508"/>
      <c r="PTC223" s="1509"/>
      <c r="PTD223" s="1510"/>
      <c r="PTE223" s="1506"/>
      <c r="PTF223" s="1507"/>
      <c r="PTG223" s="1507"/>
      <c r="PTH223" s="1506"/>
      <c r="PTI223" s="1506"/>
      <c r="PTJ223" s="1506"/>
      <c r="PTK223" s="1508"/>
      <c r="PTL223" s="1509"/>
      <c r="PTM223" s="1510"/>
      <c r="PTN223" s="1506"/>
      <c r="PTO223" s="1507"/>
      <c r="PTP223" s="1507"/>
      <c r="PTQ223" s="1506"/>
      <c r="PTR223" s="1506"/>
      <c r="PTS223" s="1506"/>
      <c r="PTT223" s="1508"/>
      <c r="PTU223" s="1509"/>
      <c r="PTV223" s="1510"/>
      <c r="PTW223" s="1506"/>
      <c r="PTX223" s="1507"/>
      <c r="PTY223" s="1507"/>
      <c r="PTZ223" s="1506"/>
      <c r="PUA223" s="1506"/>
      <c r="PUB223" s="1506"/>
      <c r="PUC223" s="1508"/>
      <c r="PUD223" s="1509"/>
      <c r="PUE223" s="1510"/>
      <c r="PUF223" s="1506"/>
      <c r="PUG223" s="1507"/>
      <c r="PUH223" s="1507"/>
      <c r="PUI223" s="1506"/>
      <c r="PUJ223" s="1506"/>
      <c r="PUK223" s="1506"/>
      <c r="PUL223" s="1508"/>
      <c r="PUM223" s="1509"/>
      <c r="PUN223" s="1510"/>
      <c r="PUO223" s="1506"/>
      <c r="PUP223" s="1507"/>
      <c r="PUQ223" s="1507"/>
      <c r="PUR223" s="1506"/>
      <c r="PUS223" s="1506"/>
      <c r="PUT223" s="1506"/>
      <c r="PUU223" s="1508"/>
      <c r="PUV223" s="1509"/>
      <c r="PUW223" s="1510"/>
      <c r="PUX223" s="1506"/>
      <c r="PUY223" s="1507"/>
      <c r="PUZ223" s="1507"/>
      <c r="PVA223" s="1506"/>
      <c r="PVB223" s="1506"/>
      <c r="PVC223" s="1506"/>
      <c r="PVD223" s="1508"/>
      <c r="PVE223" s="1509"/>
      <c r="PVF223" s="1510"/>
      <c r="PVG223" s="1506"/>
      <c r="PVH223" s="1507"/>
      <c r="PVI223" s="1507"/>
      <c r="PVJ223" s="1506"/>
      <c r="PVK223" s="1506"/>
      <c r="PVL223" s="1506"/>
      <c r="PVM223" s="1508"/>
      <c r="PVN223" s="1509"/>
      <c r="PVO223" s="1510"/>
      <c r="PVP223" s="1506"/>
      <c r="PVQ223" s="1507"/>
      <c r="PVR223" s="1507"/>
      <c r="PVS223" s="1506"/>
      <c r="PVT223" s="1506"/>
      <c r="PVU223" s="1506"/>
      <c r="PVV223" s="1508"/>
      <c r="PVW223" s="1509"/>
      <c r="PVX223" s="1510"/>
      <c r="PVY223" s="1506"/>
      <c r="PVZ223" s="1507"/>
      <c r="PWA223" s="1507"/>
      <c r="PWB223" s="1506"/>
      <c r="PWC223" s="1506"/>
      <c r="PWD223" s="1506"/>
      <c r="PWE223" s="1508"/>
      <c r="PWF223" s="1509"/>
      <c r="PWG223" s="1510"/>
      <c r="PWH223" s="1506"/>
      <c r="PWI223" s="1507"/>
      <c r="PWJ223" s="1507"/>
      <c r="PWK223" s="1506"/>
      <c r="PWL223" s="1506"/>
      <c r="PWM223" s="1506"/>
      <c r="PWN223" s="1508"/>
      <c r="PWO223" s="1509"/>
      <c r="PWP223" s="1510"/>
      <c r="PWQ223" s="1506"/>
      <c r="PWR223" s="1507"/>
      <c r="PWS223" s="1507"/>
      <c r="PWT223" s="1506"/>
      <c r="PWU223" s="1506"/>
      <c r="PWV223" s="1506"/>
      <c r="PWW223" s="1508"/>
      <c r="PWX223" s="1509"/>
      <c r="PWY223" s="1510"/>
      <c r="PWZ223" s="1506"/>
      <c r="PXA223" s="1507"/>
      <c r="PXB223" s="1507"/>
      <c r="PXC223" s="1506"/>
      <c r="PXD223" s="1506"/>
      <c r="PXE223" s="1506"/>
      <c r="PXF223" s="1508"/>
      <c r="PXG223" s="1509"/>
      <c r="PXH223" s="1510"/>
      <c r="PXI223" s="1506"/>
      <c r="PXJ223" s="1507"/>
      <c r="PXK223" s="1507"/>
      <c r="PXL223" s="1506"/>
      <c r="PXM223" s="1506"/>
      <c r="PXN223" s="1506"/>
      <c r="PXO223" s="1508"/>
      <c r="PXP223" s="1509"/>
      <c r="PXQ223" s="1510"/>
      <c r="PXR223" s="1506"/>
      <c r="PXS223" s="1507"/>
      <c r="PXT223" s="1507"/>
      <c r="PXU223" s="1506"/>
      <c r="PXV223" s="1506"/>
      <c r="PXW223" s="1506"/>
      <c r="PXX223" s="1508"/>
      <c r="PXY223" s="1509"/>
      <c r="PXZ223" s="1510"/>
      <c r="PYA223" s="1506"/>
      <c r="PYB223" s="1507"/>
      <c r="PYC223" s="1507"/>
      <c r="PYD223" s="1506"/>
      <c r="PYE223" s="1506"/>
      <c r="PYF223" s="1506"/>
      <c r="PYG223" s="1508"/>
      <c r="PYH223" s="1509"/>
      <c r="PYI223" s="1510"/>
      <c r="PYJ223" s="1506"/>
      <c r="PYK223" s="1507"/>
      <c r="PYL223" s="1507"/>
      <c r="PYM223" s="1506"/>
      <c r="PYN223" s="1506"/>
      <c r="PYO223" s="1506"/>
      <c r="PYP223" s="1508"/>
      <c r="PYQ223" s="1509"/>
      <c r="PYR223" s="1510"/>
      <c r="PYS223" s="1506"/>
      <c r="PYT223" s="1507"/>
      <c r="PYU223" s="1507"/>
      <c r="PYV223" s="1506"/>
      <c r="PYW223" s="1506"/>
      <c r="PYX223" s="1506"/>
      <c r="PYY223" s="1508"/>
      <c r="PYZ223" s="1509"/>
      <c r="PZA223" s="1510"/>
      <c r="PZB223" s="1506"/>
      <c r="PZC223" s="1507"/>
      <c r="PZD223" s="1507"/>
      <c r="PZE223" s="1506"/>
      <c r="PZF223" s="1506"/>
      <c r="PZG223" s="1506"/>
      <c r="PZH223" s="1508"/>
      <c r="PZI223" s="1509"/>
      <c r="PZJ223" s="1510"/>
      <c r="PZK223" s="1506"/>
      <c r="PZL223" s="1507"/>
      <c r="PZM223" s="1507"/>
      <c r="PZN223" s="1506"/>
      <c r="PZO223" s="1506"/>
      <c r="PZP223" s="1506"/>
      <c r="PZQ223" s="1508"/>
      <c r="PZR223" s="1509"/>
      <c r="PZS223" s="1510"/>
      <c r="PZT223" s="1506"/>
      <c r="PZU223" s="1507"/>
      <c r="PZV223" s="1507"/>
      <c r="PZW223" s="1506"/>
      <c r="PZX223" s="1506"/>
      <c r="PZY223" s="1506"/>
      <c r="PZZ223" s="1508"/>
      <c r="QAA223" s="1509"/>
      <c r="QAB223" s="1510"/>
      <c r="QAC223" s="1506"/>
      <c r="QAD223" s="1507"/>
      <c r="QAE223" s="1507"/>
      <c r="QAF223" s="1506"/>
      <c r="QAG223" s="1506"/>
      <c r="QAH223" s="1506"/>
      <c r="QAI223" s="1508"/>
      <c r="QAJ223" s="1509"/>
      <c r="QAK223" s="1510"/>
      <c r="QAL223" s="1506"/>
      <c r="QAM223" s="1507"/>
      <c r="QAN223" s="1507"/>
      <c r="QAO223" s="1506"/>
      <c r="QAP223" s="1506"/>
      <c r="QAQ223" s="1506"/>
      <c r="QAR223" s="1508"/>
      <c r="QAS223" s="1509"/>
      <c r="QAT223" s="1510"/>
      <c r="QAU223" s="1506"/>
      <c r="QAV223" s="1507"/>
      <c r="QAW223" s="1507"/>
      <c r="QAX223" s="1506"/>
      <c r="QAY223" s="1506"/>
      <c r="QAZ223" s="1506"/>
      <c r="QBA223" s="1508"/>
      <c r="QBB223" s="1509"/>
      <c r="QBC223" s="1510"/>
      <c r="QBD223" s="1506"/>
      <c r="QBE223" s="1507"/>
      <c r="QBF223" s="1507"/>
      <c r="QBG223" s="1506"/>
      <c r="QBH223" s="1506"/>
      <c r="QBI223" s="1506"/>
      <c r="QBJ223" s="1508"/>
      <c r="QBK223" s="1509"/>
      <c r="QBL223" s="1510"/>
      <c r="QBM223" s="1506"/>
      <c r="QBN223" s="1507"/>
      <c r="QBO223" s="1507"/>
      <c r="QBP223" s="1506"/>
      <c r="QBQ223" s="1506"/>
      <c r="QBR223" s="1506"/>
      <c r="QBS223" s="1508"/>
      <c r="QBT223" s="1509"/>
      <c r="QBU223" s="1510"/>
      <c r="QBV223" s="1506"/>
      <c r="QBW223" s="1507"/>
      <c r="QBX223" s="1507"/>
      <c r="QBY223" s="1506"/>
      <c r="QBZ223" s="1506"/>
      <c r="QCA223" s="1506"/>
      <c r="QCB223" s="1508"/>
      <c r="QCC223" s="1509"/>
      <c r="QCD223" s="1510"/>
      <c r="QCE223" s="1506"/>
      <c r="QCF223" s="1507"/>
      <c r="QCG223" s="1507"/>
      <c r="QCH223" s="1506"/>
      <c r="QCI223" s="1506"/>
      <c r="QCJ223" s="1506"/>
      <c r="QCK223" s="1508"/>
      <c r="QCL223" s="1509"/>
      <c r="QCM223" s="1510"/>
      <c r="QCN223" s="1506"/>
      <c r="QCO223" s="1507"/>
      <c r="QCP223" s="1507"/>
      <c r="QCQ223" s="1506"/>
      <c r="QCR223" s="1506"/>
      <c r="QCS223" s="1506"/>
      <c r="QCT223" s="1508"/>
      <c r="QCU223" s="1509"/>
      <c r="QCV223" s="1510"/>
      <c r="QCW223" s="1506"/>
      <c r="QCX223" s="1507"/>
      <c r="QCY223" s="1507"/>
      <c r="QCZ223" s="1506"/>
      <c r="QDA223" s="1506"/>
      <c r="QDB223" s="1506"/>
      <c r="QDC223" s="1508"/>
      <c r="QDD223" s="1509"/>
      <c r="QDE223" s="1510"/>
      <c r="QDF223" s="1506"/>
      <c r="QDG223" s="1507"/>
      <c r="QDH223" s="1507"/>
      <c r="QDI223" s="1506"/>
      <c r="QDJ223" s="1506"/>
      <c r="QDK223" s="1506"/>
      <c r="QDL223" s="1508"/>
      <c r="QDM223" s="1509"/>
      <c r="QDN223" s="1510"/>
      <c r="QDO223" s="1506"/>
      <c r="QDP223" s="1507"/>
      <c r="QDQ223" s="1507"/>
      <c r="QDR223" s="1506"/>
      <c r="QDS223" s="1506"/>
      <c r="QDT223" s="1506"/>
      <c r="QDU223" s="1508"/>
      <c r="QDV223" s="1509"/>
      <c r="QDW223" s="1510"/>
      <c r="QDX223" s="1506"/>
      <c r="QDY223" s="1507"/>
      <c r="QDZ223" s="1507"/>
      <c r="QEA223" s="1506"/>
      <c r="QEB223" s="1506"/>
      <c r="QEC223" s="1506"/>
      <c r="QED223" s="1508"/>
      <c r="QEE223" s="1509"/>
      <c r="QEF223" s="1510"/>
      <c r="QEG223" s="1506"/>
      <c r="QEH223" s="1507"/>
      <c r="QEI223" s="1507"/>
      <c r="QEJ223" s="1506"/>
      <c r="QEK223" s="1506"/>
      <c r="QEL223" s="1506"/>
      <c r="QEM223" s="1508"/>
      <c r="QEN223" s="1509"/>
      <c r="QEO223" s="1510"/>
      <c r="QEP223" s="1506"/>
      <c r="QEQ223" s="1507"/>
      <c r="QER223" s="1507"/>
      <c r="QES223" s="1506"/>
      <c r="QET223" s="1506"/>
      <c r="QEU223" s="1506"/>
      <c r="QEV223" s="1508"/>
      <c r="QEW223" s="1509"/>
      <c r="QEX223" s="1510"/>
      <c r="QEY223" s="1506"/>
      <c r="QEZ223" s="1507"/>
      <c r="QFA223" s="1507"/>
      <c r="QFB223" s="1506"/>
      <c r="QFC223" s="1506"/>
      <c r="QFD223" s="1506"/>
      <c r="QFE223" s="1508"/>
      <c r="QFF223" s="1509"/>
      <c r="QFG223" s="1510"/>
      <c r="QFH223" s="1506"/>
      <c r="QFI223" s="1507"/>
      <c r="QFJ223" s="1507"/>
      <c r="QFK223" s="1506"/>
      <c r="QFL223" s="1506"/>
      <c r="QFM223" s="1506"/>
      <c r="QFN223" s="1508"/>
      <c r="QFO223" s="1509"/>
      <c r="QFP223" s="1510"/>
      <c r="QFQ223" s="1506"/>
      <c r="QFR223" s="1507"/>
      <c r="QFS223" s="1507"/>
      <c r="QFT223" s="1506"/>
      <c r="QFU223" s="1506"/>
      <c r="QFV223" s="1506"/>
      <c r="QFW223" s="1508"/>
      <c r="QFX223" s="1509"/>
      <c r="QFY223" s="1510"/>
      <c r="QFZ223" s="1506"/>
      <c r="QGA223" s="1507"/>
      <c r="QGB223" s="1507"/>
      <c r="QGC223" s="1506"/>
      <c r="QGD223" s="1506"/>
      <c r="QGE223" s="1506"/>
      <c r="QGF223" s="1508"/>
      <c r="QGG223" s="1509"/>
      <c r="QGH223" s="1510"/>
      <c r="QGI223" s="1506"/>
      <c r="QGJ223" s="1507"/>
      <c r="QGK223" s="1507"/>
      <c r="QGL223" s="1506"/>
      <c r="QGM223" s="1506"/>
      <c r="QGN223" s="1506"/>
      <c r="QGO223" s="1508"/>
      <c r="QGP223" s="1509"/>
      <c r="QGQ223" s="1510"/>
      <c r="QGR223" s="1506"/>
      <c r="QGS223" s="1507"/>
      <c r="QGT223" s="1507"/>
      <c r="QGU223" s="1506"/>
      <c r="QGV223" s="1506"/>
      <c r="QGW223" s="1506"/>
      <c r="QGX223" s="1508"/>
      <c r="QGY223" s="1509"/>
      <c r="QGZ223" s="1510"/>
      <c r="QHA223" s="1506"/>
      <c r="QHB223" s="1507"/>
      <c r="QHC223" s="1507"/>
      <c r="QHD223" s="1506"/>
      <c r="QHE223" s="1506"/>
      <c r="QHF223" s="1506"/>
      <c r="QHG223" s="1508"/>
      <c r="QHH223" s="1509"/>
      <c r="QHI223" s="1510"/>
      <c r="QHJ223" s="1506"/>
      <c r="QHK223" s="1507"/>
      <c r="QHL223" s="1507"/>
      <c r="QHM223" s="1506"/>
      <c r="QHN223" s="1506"/>
      <c r="QHO223" s="1506"/>
      <c r="QHP223" s="1508"/>
      <c r="QHQ223" s="1509"/>
      <c r="QHR223" s="1510"/>
      <c r="QHS223" s="1506"/>
      <c r="QHT223" s="1507"/>
      <c r="QHU223" s="1507"/>
      <c r="QHV223" s="1506"/>
      <c r="QHW223" s="1506"/>
      <c r="QHX223" s="1506"/>
      <c r="QHY223" s="1508"/>
      <c r="QHZ223" s="1509"/>
      <c r="QIA223" s="1510"/>
      <c r="QIB223" s="1506"/>
      <c r="QIC223" s="1507"/>
      <c r="QID223" s="1507"/>
      <c r="QIE223" s="1506"/>
      <c r="QIF223" s="1506"/>
      <c r="QIG223" s="1506"/>
      <c r="QIH223" s="1508"/>
      <c r="QII223" s="1509"/>
      <c r="QIJ223" s="1510"/>
      <c r="QIK223" s="1506"/>
      <c r="QIL223" s="1507"/>
      <c r="QIM223" s="1507"/>
      <c r="QIN223" s="1506"/>
      <c r="QIO223" s="1506"/>
      <c r="QIP223" s="1506"/>
      <c r="QIQ223" s="1508"/>
      <c r="QIR223" s="1509"/>
      <c r="QIS223" s="1510"/>
      <c r="QIT223" s="1506"/>
      <c r="QIU223" s="1507"/>
      <c r="QIV223" s="1507"/>
      <c r="QIW223" s="1506"/>
      <c r="QIX223" s="1506"/>
      <c r="QIY223" s="1506"/>
      <c r="QIZ223" s="1508"/>
      <c r="QJA223" s="1509"/>
      <c r="QJB223" s="1510"/>
      <c r="QJC223" s="1506"/>
      <c r="QJD223" s="1507"/>
      <c r="QJE223" s="1507"/>
      <c r="QJF223" s="1506"/>
      <c r="QJG223" s="1506"/>
      <c r="QJH223" s="1506"/>
      <c r="QJI223" s="1508"/>
      <c r="QJJ223" s="1509"/>
      <c r="QJK223" s="1510"/>
      <c r="QJL223" s="1506"/>
      <c r="QJM223" s="1507"/>
      <c r="QJN223" s="1507"/>
      <c r="QJO223" s="1506"/>
      <c r="QJP223" s="1506"/>
      <c r="QJQ223" s="1506"/>
      <c r="QJR223" s="1508"/>
      <c r="QJS223" s="1509"/>
      <c r="QJT223" s="1510"/>
      <c r="QJU223" s="1506"/>
      <c r="QJV223" s="1507"/>
      <c r="QJW223" s="1507"/>
      <c r="QJX223" s="1506"/>
      <c r="QJY223" s="1506"/>
      <c r="QJZ223" s="1506"/>
      <c r="QKA223" s="1508"/>
      <c r="QKB223" s="1509"/>
      <c r="QKC223" s="1510"/>
      <c r="QKD223" s="1506"/>
      <c r="QKE223" s="1507"/>
      <c r="QKF223" s="1507"/>
      <c r="QKG223" s="1506"/>
      <c r="QKH223" s="1506"/>
      <c r="QKI223" s="1506"/>
      <c r="QKJ223" s="1508"/>
      <c r="QKK223" s="1509"/>
      <c r="QKL223" s="1510"/>
      <c r="QKM223" s="1506"/>
      <c r="QKN223" s="1507"/>
      <c r="QKO223" s="1507"/>
      <c r="QKP223" s="1506"/>
      <c r="QKQ223" s="1506"/>
      <c r="QKR223" s="1506"/>
      <c r="QKS223" s="1508"/>
      <c r="QKT223" s="1509"/>
      <c r="QKU223" s="1510"/>
      <c r="QKV223" s="1506"/>
      <c r="QKW223" s="1507"/>
      <c r="QKX223" s="1507"/>
      <c r="QKY223" s="1506"/>
      <c r="QKZ223" s="1506"/>
      <c r="QLA223" s="1506"/>
      <c r="QLB223" s="1508"/>
      <c r="QLC223" s="1509"/>
      <c r="QLD223" s="1510"/>
      <c r="QLE223" s="1506"/>
      <c r="QLF223" s="1507"/>
      <c r="QLG223" s="1507"/>
      <c r="QLH223" s="1506"/>
      <c r="QLI223" s="1506"/>
      <c r="QLJ223" s="1506"/>
      <c r="QLK223" s="1508"/>
      <c r="QLL223" s="1509"/>
      <c r="QLM223" s="1510"/>
      <c r="QLN223" s="1506"/>
      <c r="QLO223" s="1507"/>
      <c r="QLP223" s="1507"/>
      <c r="QLQ223" s="1506"/>
      <c r="QLR223" s="1506"/>
      <c r="QLS223" s="1506"/>
      <c r="QLT223" s="1508"/>
      <c r="QLU223" s="1509"/>
      <c r="QLV223" s="1510"/>
      <c r="QLW223" s="1506"/>
      <c r="QLX223" s="1507"/>
      <c r="QLY223" s="1507"/>
      <c r="QLZ223" s="1506"/>
      <c r="QMA223" s="1506"/>
      <c r="QMB223" s="1506"/>
      <c r="QMC223" s="1508"/>
      <c r="QMD223" s="1509"/>
      <c r="QME223" s="1510"/>
      <c r="QMF223" s="1506"/>
      <c r="QMG223" s="1507"/>
      <c r="QMH223" s="1507"/>
      <c r="QMI223" s="1506"/>
      <c r="QMJ223" s="1506"/>
      <c r="QMK223" s="1506"/>
      <c r="QML223" s="1508"/>
      <c r="QMM223" s="1509"/>
      <c r="QMN223" s="1510"/>
      <c r="QMO223" s="1506"/>
      <c r="QMP223" s="1507"/>
      <c r="QMQ223" s="1507"/>
      <c r="QMR223" s="1506"/>
      <c r="QMS223" s="1506"/>
      <c r="QMT223" s="1506"/>
      <c r="QMU223" s="1508"/>
      <c r="QMV223" s="1509"/>
      <c r="QMW223" s="1510"/>
      <c r="QMX223" s="1506"/>
      <c r="QMY223" s="1507"/>
      <c r="QMZ223" s="1507"/>
      <c r="QNA223" s="1506"/>
      <c r="QNB223" s="1506"/>
      <c r="QNC223" s="1506"/>
      <c r="QND223" s="1508"/>
      <c r="QNE223" s="1509"/>
      <c r="QNF223" s="1510"/>
      <c r="QNG223" s="1506"/>
      <c r="QNH223" s="1507"/>
      <c r="QNI223" s="1507"/>
      <c r="QNJ223" s="1506"/>
      <c r="QNK223" s="1506"/>
      <c r="QNL223" s="1506"/>
      <c r="QNM223" s="1508"/>
      <c r="QNN223" s="1509"/>
      <c r="QNO223" s="1510"/>
      <c r="QNP223" s="1506"/>
      <c r="QNQ223" s="1507"/>
      <c r="QNR223" s="1507"/>
      <c r="QNS223" s="1506"/>
      <c r="QNT223" s="1506"/>
      <c r="QNU223" s="1506"/>
      <c r="QNV223" s="1508"/>
      <c r="QNW223" s="1509"/>
      <c r="QNX223" s="1510"/>
      <c r="QNY223" s="1506"/>
      <c r="QNZ223" s="1507"/>
      <c r="QOA223" s="1507"/>
      <c r="QOB223" s="1506"/>
      <c r="QOC223" s="1506"/>
      <c r="QOD223" s="1506"/>
      <c r="QOE223" s="1508"/>
      <c r="QOF223" s="1509"/>
      <c r="QOG223" s="1510"/>
      <c r="QOH223" s="1506"/>
      <c r="QOI223" s="1507"/>
      <c r="QOJ223" s="1507"/>
      <c r="QOK223" s="1506"/>
      <c r="QOL223" s="1506"/>
      <c r="QOM223" s="1506"/>
      <c r="QON223" s="1508"/>
      <c r="QOO223" s="1509"/>
      <c r="QOP223" s="1510"/>
      <c r="QOQ223" s="1506"/>
      <c r="QOR223" s="1507"/>
      <c r="QOS223" s="1507"/>
      <c r="QOT223" s="1506"/>
      <c r="QOU223" s="1506"/>
      <c r="QOV223" s="1506"/>
      <c r="QOW223" s="1508"/>
      <c r="QOX223" s="1509"/>
      <c r="QOY223" s="1510"/>
      <c r="QOZ223" s="1506"/>
      <c r="QPA223" s="1507"/>
      <c r="QPB223" s="1507"/>
      <c r="QPC223" s="1506"/>
      <c r="QPD223" s="1506"/>
      <c r="QPE223" s="1506"/>
      <c r="QPF223" s="1508"/>
      <c r="QPG223" s="1509"/>
      <c r="QPH223" s="1510"/>
      <c r="QPI223" s="1506"/>
      <c r="QPJ223" s="1507"/>
      <c r="QPK223" s="1507"/>
      <c r="QPL223" s="1506"/>
      <c r="QPM223" s="1506"/>
      <c r="QPN223" s="1506"/>
      <c r="QPO223" s="1508"/>
      <c r="QPP223" s="1509"/>
      <c r="QPQ223" s="1510"/>
      <c r="QPR223" s="1506"/>
      <c r="QPS223" s="1507"/>
      <c r="QPT223" s="1507"/>
      <c r="QPU223" s="1506"/>
      <c r="QPV223" s="1506"/>
      <c r="QPW223" s="1506"/>
      <c r="QPX223" s="1508"/>
      <c r="QPY223" s="1509"/>
      <c r="QPZ223" s="1510"/>
      <c r="QQA223" s="1506"/>
      <c r="QQB223" s="1507"/>
      <c r="QQC223" s="1507"/>
      <c r="QQD223" s="1506"/>
      <c r="QQE223" s="1506"/>
      <c r="QQF223" s="1506"/>
      <c r="QQG223" s="1508"/>
      <c r="QQH223" s="1509"/>
      <c r="QQI223" s="1510"/>
      <c r="QQJ223" s="1506"/>
      <c r="QQK223" s="1507"/>
      <c r="QQL223" s="1507"/>
      <c r="QQM223" s="1506"/>
      <c r="QQN223" s="1506"/>
      <c r="QQO223" s="1506"/>
      <c r="QQP223" s="1508"/>
      <c r="QQQ223" s="1509"/>
      <c r="QQR223" s="1510"/>
      <c r="QQS223" s="1506"/>
      <c r="QQT223" s="1507"/>
      <c r="QQU223" s="1507"/>
      <c r="QQV223" s="1506"/>
      <c r="QQW223" s="1506"/>
      <c r="QQX223" s="1506"/>
      <c r="QQY223" s="1508"/>
      <c r="QQZ223" s="1509"/>
      <c r="QRA223" s="1510"/>
      <c r="QRB223" s="1506"/>
      <c r="QRC223" s="1507"/>
      <c r="QRD223" s="1507"/>
      <c r="QRE223" s="1506"/>
      <c r="QRF223" s="1506"/>
      <c r="QRG223" s="1506"/>
      <c r="QRH223" s="1508"/>
      <c r="QRI223" s="1509"/>
      <c r="QRJ223" s="1510"/>
      <c r="QRK223" s="1506"/>
      <c r="QRL223" s="1507"/>
      <c r="QRM223" s="1507"/>
      <c r="QRN223" s="1506"/>
      <c r="QRO223" s="1506"/>
      <c r="QRP223" s="1506"/>
      <c r="QRQ223" s="1508"/>
      <c r="QRR223" s="1509"/>
      <c r="QRS223" s="1510"/>
      <c r="QRT223" s="1506"/>
      <c r="QRU223" s="1507"/>
      <c r="QRV223" s="1507"/>
      <c r="QRW223" s="1506"/>
      <c r="QRX223" s="1506"/>
      <c r="QRY223" s="1506"/>
      <c r="QRZ223" s="1508"/>
      <c r="QSA223" s="1509"/>
      <c r="QSB223" s="1510"/>
      <c r="QSC223" s="1506"/>
      <c r="QSD223" s="1507"/>
      <c r="QSE223" s="1507"/>
      <c r="QSF223" s="1506"/>
      <c r="QSG223" s="1506"/>
      <c r="QSH223" s="1506"/>
      <c r="QSI223" s="1508"/>
      <c r="QSJ223" s="1509"/>
      <c r="QSK223" s="1510"/>
      <c r="QSL223" s="1506"/>
      <c r="QSM223" s="1507"/>
      <c r="QSN223" s="1507"/>
      <c r="QSO223" s="1506"/>
      <c r="QSP223" s="1506"/>
      <c r="QSQ223" s="1506"/>
      <c r="QSR223" s="1508"/>
      <c r="QSS223" s="1509"/>
      <c r="QST223" s="1510"/>
      <c r="QSU223" s="1506"/>
      <c r="QSV223" s="1507"/>
      <c r="QSW223" s="1507"/>
      <c r="QSX223" s="1506"/>
      <c r="QSY223" s="1506"/>
      <c r="QSZ223" s="1506"/>
      <c r="QTA223" s="1508"/>
      <c r="QTB223" s="1509"/>
      <c r="QTC223" s="1510"/>
      <c r="QTD223" s="1506"/>
      <c r="QTE223" s="1507"/>
      <c r="QTF223" s="1507"/>
      <c r="QTG223" s="1506"/>
      <c r="QTH223" s="1506"/>
      <c r="QTI223" s="1506"/>
      <c r="QTJ223" s="1508"/>
      <c r="QTK223" s="1509"/>
      <c r="QTL223" s="1510"/>
      <c r="QTM223" s="1506"/>
      <c r="QTN223" s="1507"/>
      <c r="QTO223" s="1507"/>
      <c r="QTP223" s="1506"/>
      <c r="QTQ223" s="1506"/>
      <c r="QTR223" s="1506"/>
      <c r="QTS223" s="1508"/>
      <c r="QTT223" s="1509"/>
      <c r="QTU223" s="1510"/>
      <c r="QTV223" s="1506"/>
      <c r="QTW223" s="1507"/>
      <c r="QTX223" s="1507"/>
      <c r="QTY223" s="1506"/>
      <c r="QTZ223" s="1506"/>
      <c r="QUA223" s="1506"/>
      <c r="QUB223" s="1508"/>
      <c r="QUC223" s="1509"/>
      <c r="QUD223" s="1510"/>
      <c r="QUE223" s="1506"/>
      <c r="QUF223" s="1507"/>
      <c r="QUG223" s="1507"/>
      <c r="QUH223" s="1506"/>
      <c r="QUI223" s="1506"/>
      <c r="QUJ223" s="1506"/>
      <c r="QUK223" s="1508"/>
      <c r="QUL223" s="1509"/>
      <c r="QUM223" s="1510"/>
      <c r="QUN223" s="1506"/>
      <c r="QUO223" s="1507"/>
      <c r="QUP223" s="1507"/>
      <c r="QUQ223" s="1506"/>
      <c r="QUR223" s="1506"/>
      <c r="QUS223" s="1506"/>
      <c r="QUT223" s="1508"/>
      <c r="QUU223" s="1509"/>
      <c r="QUV223" s="1510"/>
      <c r="QUW223" s="1506"/>
      <c r="QUX223" s="1507"/>
      <c r="QUY223" s="1507"/>
      <c r="QUZ223" s="1506"/>
      <c r="QVA223" s="1506"/>
      <c r="QVB223" s="1506"/>
      <c r="QVC223" s="1508"/>
      <c r="QVD223" s="1509"/>
      <c r="QVE223" s="1510"/>
      <c r="QVF223" s="1506"/>
      <c r="QVG223" s="1507"/>
      <c r="QVH223" s="1507"/>
      <c r="QVI223" s="1506"/>
      <c r="QVJ223" s="1506"/>
      <c r="QVK223" s="1506"/>
      <c r="QVL223" s="1508"/>
      <c r="QVM223" s="1509"/>
      <c r="QVN223" s="1510"/>
      <c r="QVO223" s="1506"/>
      <c r="QVP223" s="1507"/>
      <c r="QVQ223" s="1507"/>
      <c r="QVR223" s="1506"/>
      <c r="QVS223" s="1506"/>
      <c r="QVT223" s="1506"/>
      <c r="QVU223" s="1508"/>
      <c r="QVV223" s="1509"/>
      <c r="QVW223" s="1510"/>
      <c r="QVX223" s="1506"/>
      <c r="QVY223" s="1507"/>
      <c r="QVZ223" s="1507"/>
      <c r="QWA223" s="1506"/>
      <c r="QWB223" s="1506"/>
      <c r="QWC223" s="1506"/>
      <c r="QWD223" s="1508"/>
      <c r="QWE223" s="1509"/>
      <c r="QWF223" s="1510"/>
      <c r="QWG223" s="1506"/>
      <c r="QWH223" s="1507"/>
      <c r="QWI223" s="1507"/>
      <c r="QWJ223" s="1506"/>
      <c r="QWK223" s="1506"/>
      <c r="QWL223" s="1506"/>
      <c r="QWM223" s="1508"/>
      <c r="QWN223" s="1509"/>
      <c r="QWO223" s="1510"/>
      <c r="QWP223" s="1506"/>
      <c r="QWQ223" s="1507"/>
      <c r="QWR223" s="1507"/>
      <c r="QWS223" s="1506"/>
      <c r="QWT223" s="1506"/>
      <c r="QWU223" s="1506"/>
      <c r="QWV223" s="1508"/>
      <c r="QWW223" s="1509"/>
      <c r="QWX223" s="1510"/>
      <c r="QWY223" s="1506"/>
      <c r="QWZ223" s="1507"/>
      <c r="QXA223" s="1507"/>
      <c r="QXB223" s="1506"/>
      <c r="QXC223" s="1506"/>
      <c r="QXD223" s="1506"/>
      <c r="QXE223" s="1508"/>
      <c r="QXF223" s="1509"/>
      <c r="QXG223" s="1510"/>
      <c r="QXH223" s="1506"/>
      <c r="QXI223" s="1507"/>
      <c r="QXJ223" s="1507"/>
      <c r="QXK223" s="1506"/>
      <c r="QXL223" s="1506"/>
      <c r="QXM223" s="1506"/>
      <c r="QXN223" s="1508"/>
      <c r="QXO223" s="1509"/>
      <c r="QXP223" s="1510"/>
      <c r="QXQ223" s="1506"/>
      <c r="QXR223" s="1507"/>
      <c r="QXS223" s="1507"/>
      <c r="QXT223" s="1506"/>
      <c r="QXU223" s="1506"/>
      <c r="QXV223" s="1506"/>
      <c r="QXW223" s="1508"/>
      <c r="QXX223" s="1509"/>
      <c r="QXY223" s="1510"/>
      <c r="QXZ223" s="1506"/>
      <c r="QYA223" s="1507"/>
      <c r="QYB223" s="1507"/>
      <c r="QYC223" s="1506"/>
      <c r="QYD223" s="1506"/>
      <c r="QYE223" s="1506"/>
      <c r="QYF223" s="1508"/>
      <c r="QYG223" s="1509"/>
      <c r="QYH223" s="1510"/>
      <c r="QYI223" s="1506"/>
      <c r="QYJ223" s="1507"/>
      <c r="QYK223" s="1507"/>
      <c r="QYL223" s="1506"/>
      <c r="QYM223" s="1506"/>
      <c r="QYN223" s="1506"/>
      <c r="QYO223" s="1508"/>
      <c r="QYP223" s="1509"/>
      <c r="QYQ223" s="1510"/>
      <c r="QYR223" s="1506"/>
      <c r="QYS223" s="1507"/>
      <c r="QYT223" s="1507"/>
      <c r="QYU223" s="1506"/>
      <c r="QYV223" s="1506"/>
      <c r="QYW223" s="1506"/>
      <c r="QYX223" s="1508"/>
      <c r="QYY223" s="1509"/>
      <c r="QYZ223" s="1510"/>
      <c r="QZA223" s="1506"/>
      <c r="QZB223" s="1507"/>
      <c r="QZC223" s="1507"/>
      <c r="QZD223" s="1506"/>
      <c r="QZE223" s="1506"/>
      <c r="QZF223" s="1506"/>
      <c r="QZG223" s="1508"/>
      <c r="QZH223" s="1509"/>
      <c r="QZI223" s="1510"/>
      <c r="QZJ223" s="1506"/>
      <c r="QZK223" s="1507"/>
      <c r="QZL223" s="1507"/>
      <c r="QZM223" s="1506"/>
      <c r="QZN223" s="1506"/>
      <c r="QZO223" s="1506"/>
      <c r="QZP223" s="1508"/>
      <c r="QZQ223" s="1509"/>
      <c r="QZR223" s="1510"/>
      <c r="QZS223" s="1506"/>
      <c r="QZT223" s="1507"/>
      <c r="QZU223" s="1507"/>
      <c r="QZV223" s="1506"/>
      <c r="QZW223" s="1506"/>
      <c r="QZX223" s="1506"/>
      <c r="QZY223" s="1508"/>
      <c r="QZZ223" s="1509"/>
      <c r="RAA223" s="1510"/>
      <c r="RAB223" s="1506"/>
      <c r="RAC223" s="1507"/>
      <c r="RAD223" s="1507"/>
      <c r="RAE223" s="1506"/>
      <c r="RAF223" s="1506"/>
      <c r="RAG223" s="1506"/>
      <c r="RAH223" s="1508"/>
      <c r="RAI223" s="1509"/>
      <c r="RAJ223" s="1510"/>
      <c r="RAK223" s="1506"/>
      <c r="RAL223" s="1507"/>
      <c r="RAM223" s="1507"/>
      <c r="RAN223" s="1506"/>
      <c r="RAO223" s="1506"/>
      <c r="RAP223" s="1506"/>
      <c r="RAQ223" s="1508"/>
      <c r="RAR223" s="1509"/>
      <c r="RAS223" s="1510"/>
      <c r="RAT223" s="1506"/>
      <c r="RAU223" s="1507"/>
      <c r="RAV223" s="1507"/>
      <c r="RAW223" s="1506"/>
      <c r="RAX223" s="1506"/>
      <c r="RAY223" s="1506"/>
      <c r="RAZ223" s="1508"/>
      <c r="RBA223" s="1509"/>
      <c r="RBB223" s="1510"/>
      <c r="RBC223" s="1506"/>
      <c r="RBD223" s="1507"/>
      <c r="RBE223" s="1507"/>
      <c r="RBF223" s="1506"/>
      <c r="RBG223" s="1506"/>
      <c r="RBH223" s="1506"/>
      <c r="RBI223" s="1508"/>
      <c r="RBJ223" s="1509"/>
      <c r="RBK223" s="1510"/>
      <c r="RBL223" s="1506"/>
      <c r="RBM223" s="1507"/>
      <c r="RBN223" s="1507"/>
      <c r="RBO223" s="1506"/>
      <c r="RBP223" s="1506"/>
      <c r="RBQ223" s="1506"/>
      <c r="RBR223" s="1508"/>
      <c r="RBS223" s="1509"/>
      <c r="RBT223" s="1510"/>
      <c r="RBU223" s="1506"/>
      <c r="RBV223" s="1507"/>
      <c r="RBW223" s="1507"/>
      <c r="RBX223" s="1506"/>
      <c r="RBY223" s="1506"/>
      <c r="RBZ223" s="1506"/>
      <c r="RCA223" s="1508"/>
      <c r="RCB223" s="1509"/>
      <c r="RCC223" s="1510"/>
      <c r="RCD223" s="1506"/>
      <c r="RCE223" s="1507"/>
      <c r="RCF223" s="1507"/>
      <c r="RCG223" s="1506"/>
      <c r="RCH223" s="1506"/>
      <c r="RCI223" s="1506"/>
      <c r="RCJ223" s="1508"/>
      <c r="RCK223" s="1509"/>
      <c r="RCL223" s="1510"/>
      <c r="RCM223" s="1506"/>
      <c r="RCN223" s="1507"/>
      <c r="RCO223" s="1507"/>
      <c r="RCP223" s="1506"/>
      <c r="RCQ223" s="1506"/>
      <c r="RCR223" s="1506"/>
      <c r="RCS223" s="1508"/>
      <c r="RCT223" s="1509"/>
      <c r="RCU223" s="1510"/>
      <c r="RCV223" s="1506"/>
      <c r="RCW223" s="1507"/>
      <c r="RCX223" s="1507"/>
      <c r="RCY223" s="1506"/>
      <c r="RCZ223" s="1506"/>
      <c r="RDA223" s="1506"/>
      <c r="RDB223" s="1508"/>
      <c r="RDC223" s="1509"/>
      <c r="RDD223" s="1510"/>
      <c r="RDE223" s="1506"/>
      <c r="RDF223" s="1507"/>
      <c r="RDG223" s="1507"/>
      <c r="RDH223" s="1506"/>
      <c r="RDI223" s="1506"/>
      <c r="RDJ223" s="1506"/>
      <c r="RDK223" s="1508"/>
      <c r="RDL223" s="1509"/>
      <c r="RDM223" s="1510"/>
      <c r="RDN223" s="1506"/>
      <c r="RDO223" s="1507"/>
      <c r="RDP223" s="1507"/>
      <c r="RDQ223" s="1506"/>
      <c r="RDR223" s="1506"/>
      <c r="RDS223" s="1506"/>
      <c r="RDT223" s="1508"/>
      <c r="RDU223" s="1509"/>
      <c r="RDV223" s="1510"/>
      <c r="RDW223" s="1506"/>
      <c r="RDX223" s="1507"/>
      <c r="RDY223" s="1507"/>
      <c r="RDZ223" s="1506"/>
      <c r="REA223" s="1506"/>
      <c r="REB223" s="1506"/>
      <c r="REC223" s="1508"/>
      <c r="RED223" s="1509"/>
      <c r="REE223" s="1510"/>
      <c r="REF223" s="1506"/>
      <c r="REG223" s="1507"/>
      <c r="REH223" s="1507"/>
      <c r="REI223" s="1506"/>
      <c r="REJ223" s="1506"/>
      <c r="REK223" s="1506"/>
      <c r="REL223" s="1508"/>
      <c r="REM223" s="1509"/>
      <c r="REN223" s="1510"/>
      <c r="REO223" s="1506"/>
      <c r="REP223" s="1507"/>
      <c r="REQ223" s="1507"/>
      <c r="RER223" s="1506"/>
      <c r="RES223" s="1506"/>
      <c r="RET223" s="1506"/>
      <c r="REU223" s="1508"/>
      <c r="REV223" s="1509"/>
      <c r="REW223" s="1510"/>
      <c r="REX223" s="1506"/>
      <c r="REY223" s="1507"/>
      <c r="REZ223" s="1507"/>
      <c r="RFA223" s="1506"/>
      <c r="RFB223" s="1506"/>
      <c r="RFC223" s="1506"/>
      <c r="RFD223" s="1508"/>
      <c r="RFE223" s="1509"/>
      <c r="RFF223" s="1510"/>
      <c r="RFG223" s="1506"/>
      <c r="RFH223" s="1507"/>
      <c r="RFI223" s="1507"/>
      <c r="RFJ223" s="1506"/>
      <c r="RFK223" s="1506"/>
      <c r="RFL223" s="1506"/>
      <c r="RFM223" s="1508"/>
      <c r="RFN223" s="1509"/>
      <c r="RFO223" s="1510"/>
      <c r="RFP223" s="1506"/>
      <c r="RFQ223" s="1507"/>
      <c r="RFR223" s="1507"/>
      <c r="RFS223" s="1506"/>
      <c r="RFT223" s="1506"/>
      <c r="RFU223" s="1506"/>
      <c r="RFV223" s="1508"/>
      <c r="RFW223" s="1509"/>
      <c r="RFX223" s="1510"/>
      <c r="RFY223" s="1506"/>
      <c r="RFZ223" s="1507"/>
      <c r="RGA223" s="1507"/>
      <c r="RGB223" s="1506"/>
      <c r="RGC223" s="1506"/>
      <c r="RGD223" s="1506"/>
      <c r="RGE223" s="1508"/>
      <c r="RGF223" s="1509"/>
      <c r="RGG223" s="1510"/>
      <c r="RGH223" s="1506"/>
      <c r="RGI223" s="1507"/>
      <c r="RGJ223" s="1507"/>
      <c r="RGK223" s="1506"/>
      <c r="RGL223" s="1506"/>
      <c r="RGM223" s="1506"/>
      <c r="RGN223" s="1508"/>
      <c r="RGO223" s="1509"/>
      <c r="RGP223" s="1510"/>
      <c r="RGQ223" s="1506"/>
      <c r="RGR223" s="1507"/>
      <c r="RGS223" s="1507"/>
      <c r="RGT223" s="1506"/>
      <c r="RGU223" s="1506"/>
      <c r="RGV223" s="1506"/>
      <c r="RGW223" s="1508"/>
      <c r="RGX223" s="1509"/>
      <c r="RGY223" s="1510"/>
      <c r="RGZ223" s="1506"/>
      <c r="RHA223" s="1507"/>
      <c r="RHB223" s="1507"/>
      <c r="RHC223" s="1506"/>
      <c r="RHD223" s="1506"/>
      <c r="RHE223" s="1506"/>
      <c r="RHF223" s="1508"/>
      <c r="RHG223" s="1509"/>
      <c r="RHH223" s="1510"/>
      <c r="RHI223" s="1506"/>
      <c r="RHJ223" s="1507"/>
      <c r="RHK223" s="1507"/>
      <c r="RHL223" s="1506"/>
      <c r="RHM223" s="1506"/>
      <c r="RHN223" s="1506"/>
      <c r="RHO223" s="1508"/>
      <c r="RHP223" s="1509"/>
      <c r="RHQ223" s="1510"/>
      <c r="RHR223" s="1506"/>
      <c r="RHS223" s="1507"/>
      <c r="RHT223" s="1507"/>
      <c r="RHU223" s="1506"/>
      <c r="RHV223" s="1506"/>
      <c r="RHW223" s="1506"/>
      <c r="RHX223" s="1508"/>
      <c r="RHY223" s="1509"/>
      <c r="RHZ223" s="1510"/>
      <c r="RIA223" s="1506"/>
      <c r="RIB223" s="1507"/>
      <c r="RIC223" s="1507"/>
      <c r="RID223" s="1506"/>
      <c r="RIE223" s="1506"/>
      <c r="RIF223" s="1506"/>
      <c r="RIG223" s="1508"/>
      <c r="RIH223" s="1509"/>
      <c r="RII223" s="1510"/>
      <c r="RIJ223" s="1506"/>
      <c r="RIK223" s="1507"/>
      <c r="RIL223" s="1507"/>
      <c r="RIM223" s="1506"/>
      <c r="RIN223" s="1506"/>
      <c r="RIO223" s="1506"/>
      <c r="RIP223" s="1508"/>
      <c r="RIQ223" s="1509"/>
      <c r="RIR223" s="1510"/>
      <c r="RIS223" s="1506"/>
      <c r="RIT223" s="1507"/>
      <c r="RIU223" s="1507"/>
      <c r="RIV223" s="1506"/>
      <c r="RIW223" s="1506"/>
      <c r="RIX223" s="1506"/>
      <c r="RIY223" s="1508"/>
      <c r="RIZ223" s="1509"/>
      <c r="RJA223" s="1510"/>
      <c r="RJB223" s="1506"/>
      <c r="RJC223" s="1507"/>
      <c r="RJD223" s="1507"/>
      <c r="RJE223" s="1506"/>
      <c r="RJF223" s="1506"/>
      <c r="RJG223" s="1506"/>
      <c r="RJH223" s="1508"/>
      <c r="RJI223" s="1509"/>
      <c r="RJJ223" s="1510"/>
      <c r="RJK223" s="1506"/>
      <c r="RJL223" s="1507"/>
      <c r="RJM223" s="1507"/>
      <c r="RJN223" s="1506"/>
      <c r="RJO223" s="1506"/>
      <c r="RJP223" s="1506"/>
      <c r="RJQ223" s="1508"/>
      <c r="RJR223" s="1509"/>
      <c r="RJS223" s="1510"/>
      <c r="RJT223" s="1506"/>
      <c r="RJU223" s="1507"/>
      <c r="RJV223" s="1507"/>
      <c r="RJW223" s="1506"/>
      <c r="RJX223" s="1506"/>
      <c r="RJY223" s="1506"/>
      <c r="RJZ223" s="1508"/>
      <c r="RKA223" s="1509"/>
      <c r="RKB223" s="1510"/>
      <c r="RKC223" s="1506"/>
      <c r="RKD223" s="1507"/>
      <c r="RKE223" s="1507"/>
      <c r="RKF223" s="1506"/>
      <c r="RKG223" s="1506"/>
      <c r="RKH223" s="1506"/>
      <c r="RKI223" s="1508"/>
      <c r="RKJ223" s="1509"/>
      <c r="RKK223" s="1510"/>
      <c r="RKL223" s="1506"/>
      <c r="RKM223" s="1507"/>
      <c r="RKN223" s="1507"/>
      <c r="RKO223" s="1506"/>
      <c r="RKP223" s="1506"/>
      <c r="RKQ223" s="1506"/>
      <c r="RKR223" s="1508"/>
      <c r="RKS223" s="1509"/>
      <c r="RKT223" s="1510"/>
      <c r="RKU223" s="1506"/>
      <c r="RKV223" s="1507"/>
      <c r="RKW223" s="1507"/>
      <c r="RKX223" s="1506"/>
      <c r="RKY223" s="1506"/>
      <c r="RKZ223" s="1506"/>
      <c r="RLA223" s="1508"/>
      <c r="RLB223" s="1509"/>
      <c r="RLC223" s="1510"/>
      <c r="RLD223" s="1506"/>
      <c r="RLE223" s="1507"/>
      <c r="RLF223" s="1507"/>
      <c r="RLG223" s="1506"/>
      <c r="RLH223" s="1506"/>
      <c r="RLI223" s="1506"/>
      <c r="RLJ223" s="1508"/>
      <c r="RLK223" s="1509"/>
      <c r="RLL223" s="1510"/>
      <c r="RLM223" s="1506"/>
      <c r="RLN223" s="1507"/>
      <c r="RLO223" s="1507"/>
      <c r="RLP223" s="1506"/>
      <c r="RLQ223" s="1506"/>
      <c r="RLR223" s="1506"/>
      <c r="RLS223" s="1508"/>
      <c r="RLT223" s="1509"/>
      <c r="RLU223" s="1510"/>
      <c r="RLV223" s="1506"/>
      <c r="RLW223" s="1507"/>
      <c r="RLX223" s="1507"/>
      <c r="RLY223" s="1506"/>
      <c r="RLZ223" s="1506"/>
      <c r="RMA223" s="1506"/>
      <c r="RMB223" s="1508"/>
      <c r="RMC223" s="1509"/>
      <c r="RMD223" s="1510"/>
      <c r="RME223" s="1506"/>
      <c r="RMF223" s="1507"/>
      <c r="RMG223" s="1507"/>
      <c r="RMH223" s="1506"/>
      <c r="RMI223" s="1506"/>
      <c r="RMJ223" s="1506"/>
      <c r="RMK223" s="1508"/>
      <c r="RML223" s="1509"/>
      <c r="RMM223" s="1510"/>
      <c r="RMN223" s="1506"/>
      <c r="RMO223" s="1507"/>
      <c r="RMP223" s="1507"/>
      <c r="RMQ223" s="1506"/>
      <c r="RMR223" s="1506"/>
      <c r="RMS223" s="1506"/>
      <c r="RMT223" s="1508"/>
      <c r="RMU223" s="1509"/>
      <c r="RMV223" s="1510"/>
      <c r="RMW223" s="1506"/>
      <c r="RMX223" s="1507"/>
      <c r="RMY223" s="1507"/>
      <c r="RMZ223" s="1506"/>
      <c r="RNA223" s="1506"/>
      <c r="RNB223" s="1506"/>
      <c r="RNC223" s="1508"/>
      <c r="RND223" s="1509"/>
      <c r="RNE223" s="1510"/>
      <c r="RNF223" s="1506"/>
      <c r="RNG223" s="1507"/>
      <c r="RNH223" s="1507"/>
      <c r="RNI223" s="1506"/>
      <c r="RNJ223" s="1506"/>
      <c r="RNK223" s="1506"/>
      <c r="RNL223" s="1508"/>
      <c r="RNM223" s="1509"/>
      <c r="RNN223" s="1510"/>
      <c r="RNO223" s="1506"/>
      <c r="RNP223" s="1507"/>
      <c r="RNQ223" s="1507"/>
      <c r="RNR223" s="1506"/>
      <c r="RNS223" s="1506"/>
      <c r="RNT223" s="1506"/>
      <c r="RNU223" s="1508"/>
      <c r="RNV223" s="1509"/>
      <c r="RNW223" s="1510"/>
      <c r="RNX223" s="1506"/>
      <c r="RNY223" s="1507"/>
      <c r="RNZ223" s="1507"/>
      <c r="ROA223" s="1506"/>
      <c r="ROB223" s="1506"/>
      <c r="ROC223" s="1506"/>
      <c r="ROD223" s="1508"/>
      <c r="ROE223" s="1509"/>
      <c r="ROF223" s="1510"/>
      <c r="ROG223" s="1506"/>
      <c r="ROH223" s="1507"/>
      <c r="ROI223" s="1507"/>
      <c r="ROJ223" s="1506"/>
      <c r="ROK223" s="1506"/>
      <c r="ROL223" s="1506"/>
      <c r="ROM223" s="1508"/>
      <c r="RON223" s="1509"/>
      <c r="ROO223" s="1510"/>
      <c r="ROP223" s="1506"/>
      <c r="ROQ223" s="1507"/>
      <c r="ROR223" s="1507"/>
      <c r="ROS223" s="1506"/>
      <c r="ROT223" s="1506"/>
      <c r="ROU223" s="1506"/>
      <c r="ROV223" s="1508"/>
      <c r="ROW223" s="1509"/>
      <c r="ROX223" s="1510"/>
      <c r="ROY223" s="1506"/>
      <c r="ROZ223" s="1507"/>
      <c r="RPA223" s="1507"/>
      <c r="RPB223" s="1506"/>
      <c r="RPC223" s="1506"/>
      <c r="RPD223" s="1506"/>
      <c r="RPE223" s="1508"/>
      <c r="RPF223" s="1509"/>
      <c r="RPG223" s="1510"/>
      <c r="RPH223" s="1506"/>
      <c r="RPI223" s="1507"/>
      <c r="RPJ223" s="1507"/>
      <c r="RPK223" s="1506"/>
      <c r="RPL223" s="1506"/>
      <c r="RPM223" s="1506"/>
      <c r="RPN223" s="1508"/>
      <c r="RPO223" s="1509"/>
      <c r="RPP223" s="1510"/>
      <c r="RPQ223" s="1506"/>
      <c r="RPR223" s="1507"/>
      <c r="RPS223" s="1507"/>
      <c r="RPT223" s="1506"/>
      <c r="RPU223" s="1506"/>
      <c r="RPV223" s="1506"/>
      <c r="RPW223" s="1508"/>
      <c r="RPX223" s="1509"/>
      <c r="RPY223" s="1510"/>
      <c r="RPZ223" s="1506"/>
      <c r="RQA223" s="1507"/>
      <c r="RQB223" s="1507"/>
      <c r="RQC223" s="1506"/>
      <c r="RQD223" s="1506"/>
      <c r="RQE223" s="1506"/>
      <c r="RQF223" s="1508"/>
      <c r="RQG223" s="1509"/>
      <c r="RQH223" s="1510"/>
      <c r="RQI223" s="1506"/>
      <c r="RQJ223" s="1507"/>
      <c r="RQK223" s="1507"/>
      <c r="RQL223" s="1506"/>
      <c r="RQM223" s="1506"/>
      <c r="RQN223" s="1506"/>
      <c r="RQO223" s="1508"/>
      <c r="RQP223" s="1509"/>
      <c r="RQQ223" s="1510"/>
      <c r="RQR223" s="1506"/>
      <c r="RQS223" s="1507"/>
      <c r="RQT223" s="1507"/>
      <c r="RQU223" s="1506"/>
      <c r="RQV223" s="1506"/>
      <c r="RQW223" s="1506"/>
      <c r="RQX223" s="1508"/>
      <c r="RQY223" s="1509"/>
      <c r="RQZ223" s="1510"/>
      <c r="RRA223" s="1506"/>
      <c r="RRB223" s="1507"/>
      <c r="RRC223" s="1507"/>
      <c r="RRD223" s="1506"/>
      <c r="RRE223" s="1506"/>
      <c r="RRF223" s="1506"/>
      <c r="RRG223" s="1508"/>
      <c r="RRH223" s="1509"/>
      <c r="RRI223" s="1510"/>
      <c r="RRJ223" s="1506"/>
      <c r="RRK223" s="1507"/>
      <c r="RRL223" s="1507"/>
      <c r="RRM223" s="1506"/>
      <c r="RRN223" s="1506"/>
      <c r="RRO223" s="1506"/>
      <c r="RRP223" s="1508"/>
      <c r="RRQ223" s="1509"/>
      <c r="RRR223" s="1510"/>
      <c r="RRS223" s="1506"/>
      <c r="RRT223" s="1507"/>
      <c r="RRU223" s="1507"/>
      <c r="RRV223" s="1506"/>
      <c r="RRW223" s="1506"/>
      <c r="RRX223" s="1506"/>
      <c r="RRY223" s="1508"/>
      <c r="RRZ223" s="1509"/>
      <c r="RSA223" s="1510"/>
      <c r="RSB223" s="1506"/>
      <c r="RSC223" s="1507"/>
      <c r="RSD223" s="1507"/>
      <c r="RSE223" s="1506"/>
      <c r="RSF223" s="1506"/>
      <c r="RSG223" s="1506"/>
      <c r="RSH223" s="1508"/>
      <c r="RSI223" s="1509"/>
      <c r="RSJ223" s="1510"/>
      <c r="RSK223" s="1506"/>
      <c r="RSL223" s="1507"/>
      <c r="RSM223" s="1507"/>
      <c r="RSN223" s="1506"/>
      <c r="RSO223" s="1506"/>
      <c r="RSP223" s="1506"/>
      <c r="RSQ223" s="1508"/>
      <c r="RSR223" s="1509"/>
      <c r="RSS223" s="1510"/>
      <c r="RST223" s="1506"/>
      <c r="RSU223" s="1507"/>
      <c r="RSV223" s="1507"/>
      <c r="RSW223" s="1506"/>
      <c r="RSX223" s="1506"/>
      <c r="RSY223" s="1506"/>
      <c r="RSZ223" s="1508"/>
      <c r="RTA223" s="1509"/>
      <c r="RTB223" s="1510"/>
      <c r="RTC223" s="1506"/>
      <c r="RTD223" s="1507"/>
      <c r="RTE223" s="1507"/>
      <c r="RTF223" s="1506"/>
      <c r="RTG223" s="1506"/>
      <c r="RTH223" s="1506"/>
      <c r="RTI223" s="1508"/>
      <c r="RTJ223" s="1509"/>
      <c r="RTK223" s="1510"/>
      <c r="RTL223" s="1506"/>
      <c r="RTM223" s="1507"/>
      <c r="RTN223" s="1507"/>
      <c r="RTO223" s="1506"/>
      <c r="RTP223" s="1506"/>
      <c r="RTQ223" s="1506"/>
      <c r="RTR223" s="1508"/>
      <c r="RTS223" s="1509"/>
      <c r="RTT223" s="1510"/>
      <c r="RTU223" s="1506"/>
      <c r="RTV223" s="1507"/>
      <c r="RTW223" s="1507"/>
      <c r="RTX223" s="1506"/>
      <c r="RTY223" s="1506"/>
      <c r="RTZ223" s="1506"/>
      <c r="RUA223" s="1508"/>
      <c r="RUB223" s="1509"/>
      <c r="RUC223" s="1510"/>
      <c r="RUD223" s="1506"/>
      <c r="RUE223" s="1507"/>
      <c r="RUF223" s="1507"/>
      <c r="RUG223" s="1506"/>
      <c r="RUH223" s="1506"/>
      <c r="RUI223" s="1506"/>
      <c r="RUJ223" s="1508"/>
      <c r="RUK223" s="1509"/>
      <c r="RUL223" s="1510"/>
      <c r="RUM223" s="1506"/>
      <c r="RUN223" s="1507"/>
      <c r="RUO223" s="1507"/>
      <c r="RUP223" s="1506"/>
      <c r="RUQ223" s="1506"/>
      <c r="RUR223" s="1506"/>
      <c r="RUS223" s="1508"/>
      <c r="RUT223" s="1509"/>
      <c r="RUU223" s="1510"/>
      <c r="RUV223" s="1506"/>
      <c r="RUW223" s="1507"/>
      <c r="RUX223" s="1507"/>
      <c r="RUY223" s="1506"/>
      <c r="RUZ223" s="1506"/>
      <c r="RVA223" s="1506"/>
      <c r="RVB223" s="1508"/>
      <c r="RVC223" s="1509"/>
      <c r="RVD223" s="1510"/>
      <c r="RVE223" s="1506"/>
      <c r="RVF223" s="1507"/>
      <c r="RVG223" s="1507"/>
      <c r="RVH223" s="1506"/>
      <c r="RVI223" s="1506"/>
      <c r="RVJ223" s="1506"/>
      <c r="RVK223" s="1508"/>
      <c r="RVL223" s="1509"/>
      <c r="RVM223" s="1510"/>
      <c r="RVN223" s="1506"/>
      <c r="RVO223" s="1507"/>
      <c r="RVP223" s="1507"/>
      <c r="RVQ223" s="1506"/>
      <c r="RVR223" s="1506"/>
      <c r="RVS223" s="1506"/>
      <c r="RVT223" s="1508"/>
      <c r="RVU223" s="1509"/>
      <c r="RVV223" s="1510"/>
      <c r="RVW223" s="1506"/>
      <c r="RVX223" s="1507"/>
      <c r="RVY223" s="1507"/>
      <c r="RVZ223" s="1506"/>
      <c r="RWA223" s="1506"/>
      <c r="RWB223" s="1506"/>
      <c r="RWC223" s="1508"/>
      <c r="RWD223" s="1509"/>
      <c r="RWE223" s="1510"/>
      <c r="RWF223" s="1506"/>
      <c r="RWG223" s="1507"/>
      <c r="RWH223" s="1507"/>
      <c r="RWI223" s="1506"/>
      <c r="RWJ223" s="1506"/>
      <c r="RWK223" s="1506"/>
      <c r="RWL223" s="1508"/>
      <c r="RWM223" s="1509"/>
      <c r="RWN223" s="1510"/>
      <c r="RWO223" s="1506"/>
      <c r="RWP223" s="1507"/>
      <c r="RWQ223" s="1507"/>
      <c r="RWR223" s="1506"/>
      <c r="RWS223" s="1506"/>
      <c r="RWT223" s="1506"/>
      <c r="RWU223" s="1508"/>
      <c r="RWV223" s="1509"/>
      <c r="RWW223" s="1510"/>
      <c r="RWX223" s="1506"/>
      <c r="RWY223" s="1507"/>
      <c r="RWZ223" s="1507"/>
      <c r="RXA223" s="1506"/>
      <c r="RXB223" s="1506"/>
      <c r="RXC223" s="1506"/>
      <c r="RXD223" s="1508"/>
      <c r="RXE223" s="1509"/>
      <c r="RXF223" s="1510"/>
      <c r="RXG223" s="1506"/>
      <c r="RXH223" s="1507"/>
      <c r="RXI223" s="1507"/>
      <c r="RXJ223" s="1506"/>
      <c r="RXK223" s="1506"/>
      <c r="RXL223" s="1506"/>
      <c r="RXM223" s="1508"/>
      <c r="RXN223" s="1509"/>
      <c r="RXO223" s="1510"/>
      <c r="RXP223" s="1506"/>
      <c r="RXQ223" s="1507"/>
      <c r="RXR223" s="1507"/>
      <c r="RXS223" s="1506"/>
      <c r="RXT223" s="1506"/>
      <c r="RXU223" s="1506"/>
      <c r="RXV223" s="1508"/>
      <c r="RXW223" s="1509"/>
      <c r="RXX223" s="1510"/>
      <c r="RXY223" s="1506"/>
      <c r="RXZ223" s="1507"/>
      <c r="RYA223" s="1507"/>
      <c r="RYB223" s="1506"/>
      <c r="RYC223" s="1506"/>
      <c r="RYD223" s="1506"/>
      <c r="RYE223" s="1508"/>
      <c r="RYF223" s="1509"/>
      <c r="RYG223" s="1510"/>
      <c r="RYH223" s="1506"/>
      <c r="RYI223" s="1507"/>
      <c r="RYJ223" s="1507"/>
      <c r="RYK223" s="1506"/>
      <c r="RYL223" s="1506"/>
      <c r="RYM223" s="1506"/>
      <c r="RYN223" s="1508"/>
      <c r="RYO223" s="1509"/>
      <c r="RYP223" s="1510"/>
      <c r="RYQ223" s="1506"/>
      <c r="RYR223" s="1507"/>
      <c r="RYS223" s="1507"/>
      <c r="RYT223" s="1506"/>
      <c r="RYU223" s="1506"/>
      <c r="RYV223" s="1506"/>
      <c r="RYW223" s="1508"/>
      <c r="RYX223" s="1509"/>
      <c r="RYY223" s="1510"/>
      <c r="RYZ223" s="1506"/>
      <c r="RZA223" s="1507"/>
      <c r="RZB223" s="1507"/>
      <c r="RZC223" s="1506"/>
      <c r="RZD223" s="1506"/>
      <c r="RZE223" s="1506"/>
      <c r="RZF223" s="1508"/>
      <c r="RZG223" s="1509"/>
      <c r="RZH223" s="1510"/>
      <c r="RZI223" s="1506"/>
      <c r="RZJ223" s="1507"/>
      <c r="RZK223" s="1507"/>
      <c r="RZL223" s="1506"/>
      <c r="RZM223" s="1506"/>
      <c r="RZN223" s="1506"/>
      <c r="RZO223" s="1508"/>
      <c r="RZP223" s="1509"/>
      <c r="RZQ223" s="1510"/>
      <c r="RZR223" s="1506"/>
      <c r="RZS223" s="1507"/>
      <c r="RZT223" s="1507"/>
      <c r="RZU223" s="1506"/>
      <c r="RZV223" s="1506"/>
      <c r="RZW223" s="1506"/>
      <c r="RZX223" s="1508"/>
      <c r="RZY223" s="1509"/>
      <c r="RZZ223" s="1510"/>
      <c r="SAA223" s="1506"/>
      <c r="SAB223" s="1507"/>
      <c r="SAC223" s="1507"/>
      <c r="SAD223" s="1506"/>
      <c r="SAE223" s="1506"/>
      <c r="SAF223" s="1506"/>
      <c r="SAG223" s="1508"/>
      <c r="SAH223" s="1509"/>
      <c r="SAI223" s="1510"/>
      <c r="SAJ223" s="1506"/>
      <c r="SAK223" s="1507"/>
      <c r="SAL223" s="1507"/>
      <c r="SAM223" s="1506"/>
      <c r="SAN223" s="1506"/>
      <c r="SAO223" s="1506"/>
      <c r="SAP223" s="1508"/>
      <c r="SAQ223" s="1509"/>
      <c r="SAR223" s="1510"/>
      <c r="SAS223" s="1506"/>
      <c r="SAT223" s="1507"/>
      <c r="SAU223" s="1507"/>
      <c r="SAV223" s="1506"/>
      <c r="SAW223" s="1506"/>
      <c r="SAX223" s="1506"/>
      <c r="SAY223" s="1508"/>
      <c r="SAZ223" s="1509"/>
      <c r="SBA223" s="1510"/>
      <c r="SBB223" s="1506"/>
      <c r="SBC223" s="1507"/>
      <c r="SBD223" s="1507"/>
      <c r="SBE223" s="1506"/>
      <c r="SBF223" s="1506"/>
      <c r="SBG223" s="1506"/>
      <c r="SBH223" s="1508"/>
      <c r="SBI223" s="1509"/>
      <c r="SBJ223" s="1510"/>
      <c r="SBK223" s="1506"/>
      <c r="SBL223" s="1507"/>
      <c r="SBM223" s="1507"/>
      <c r="SBN223" s="1506"/>
      <c r="SBO223" s="1506"/>
      <c r="SBP223" s="1506"/>
      <c r="SBQ223" s="1508"/>
      <c r="SBR223" s="1509"/>
      <c r="SBS223" s="1510"/>
      <c r="SBT223" s="1506"/>
      <c r="SBU223" s="1507"/>
      <c r="SBV223" s="1507"/>
      <c r="SBW223" s="1506"/>
      <c r="SBX223" s="1506"/>
      <c r="SBY223" s="1506"/>
      <c r="SBZ223" s="1508"/>
      <c r="SCA223" s="1509"/>
      <c r="SCB223" s="1510"/>
      <c r="SCC223" s="1506"/>
      <c r="SCD223" s="1507"/>
      <c r="SCE223" s="1507"/>
      <c r="SCF223" s="1506"/>
      <c r="SCG223" s="1506"/>
      <c r="SCH223" s="1506"/>
      <c r="SCI223" s="1508"/>
      <c r="SCJ223" s="1509"/>
      <c r="SCK223" s="1510"/>
      <c r="SCL223" s="1506"/>
      <c r="SCM223" s="1507"/>
      <c r="SCN223" s="1507"/>
      <c r="SCO223" s="1506"/>
      <c r="SCP223" s="1506"/>
      <c r="SCQ223" s="1506"/>
      <c r="SCR223" s="1508"/>
      <c r="SCS223" s="1509"/>
      <c r="SCT223" s="1510"/>
      <c r="SCU223" s="1506"/>
      <c r="SCV223" s="1507"/>
      <c r="SCW223" s="1507"/>
      <c r="SCX223" s="1506"/>
      <c r="SCY223" s="1506"/>
      <c r="SCZ223" s="1506"/>
      <c r="SDA223" s="1508"/>
      <c r="SDB223" s="1509"/>
      <c r="SDC223" s="1510"/>
      <c r="SDD223" s="1506"/>
      <c r="SDE223" s="1507"/>
      <c r="SDF223" s="1507"/>
      <c r="SDG223" s="1506"/>
      <c r="SDH223" s="1506"/>
      <c r="SDI223" s="1506"/>
      <c r="SDJ223" s="1508"/>
      <c r="SDK223" s="1509"/>
      <c r="SDL223" s="1510"/>
      <c r="SDM223" s="1506"/>
      <c r="SDN223" s="1507"/>
      <c r="SDO223" s="1507"/>
      <c r="SDP223" s="1506"/>
      <c r="SDQ223" s="1506"/>
      <c r="SDR223" s="1506"/>
      <c r="SDS223" s="1508"/>
      <c r="SDT223" s="1509"/>
      <c r="SDU223" s="1510"/>
      <c r="SDV223" s="1506"/>
      <c r="SDW223" s="1507"/>
      <c r="SDX223" s="1507"/>
      <c r="SDY223" s="1506"/>
      <c r="SDZ223" s="1506"/>
      <c r="SEA223" s="1506"/>
      <c r="SEB223" s="1508"/>
      <c r="SEC223" s="1509"/>
      <c r="SED223" s="1510"/>
      <c r="SEE223" s="1506"/>
      <c r="SEF223" s="1507"/>
      <c r="SEG223" s="1507"/>
      <c r="SEH223" s="1506"/>
      <c r="SEI223" s="1506"/>
      <c r="SEJ223" s="1506"/>
      <c r="SEK223" s="1508"/>
      <c r="SEL223" s="1509"/>
      <c r="SEM223" s="1510"/>
      <c r="SEN223" s="1506"/>
      <c r="SEO223" s="1507"/>
      <c r="SEP223" s="1507"/>
      <c r="SEQ223" s="1506"/>
      <c r="SER223" s="1506"/>
      <c r="SES223" s="1506"/>
      <c r="SET223" s="1508"/>
      <c r="SEU223" s="1509"/>
      <c r="SEV223" s="1510"/>
      <c r="SEW223" s="1506"/>
      <c r="SEX223" s="1507"/>
      <c r="SEY223" s="1507"/>
      <c r="SEZ223" s="1506"/>
      <c r="SFA223" s="1506"/>
      <c r="SFB223" s="1506"/>
      <c r="SFC223" s="1508"/>
      <c r="SFD223" s="1509"/>
      <c r="SFE223" s="1510"/>
      <c r="SFF223" s="1506"/>
      <c r="SFG223" s="1507"/>
      <c r="SFH223" s="1507"/>
      <c r="SFI223" s="1506"/>
      <c r="SFJ223" s="1506"/>
      <c r="SFK223" s="1506"/>
      <c r="SFL223" s="1508"/>
      <c r="SFM223" s="1509"/>
      <c r="SFN223" s="1510"/>
      <c r="SFO223" s="1506"/>
      <c r="SFP223" s="1507"/>
      <c r="SFQ223" s="1507"/>
      <c r="SFR223" s="1506"/>
      <c r="SFS223" s="1506"/>
      <c r="SFT223" s="1506"/>
      <c r="SFU223" s="1508"/>
      <c r="SFV223" s="1509"/>
      <c r="SFW223" s="1510"/>
      <c r="SFX223" s="1506"/>
      <c r="SFY223" s="1507"/>
      <c r="SFZ223" s="1507"/>
      <c r="SGA223" s="1506"/>
      <c r="SGB223" s="1506"/>
      <c r="SGC223" s="1506"/>
      <c r="SGD223" s="1508"/>
      <c r="SGE223" s="1509"/>
      <c r="SGF223" s="1510"/>
      <c r="SGG223" s="1506"/>
      <c r="SGH223" s="1507"/>
      <c r="SGI223" s="1507"/>
      <c r="SGJ223" s="1506"/>
      <c r="SGK223" s="1506"/>
      <c r="SGL223" s="1506"/>
      <c r="SGM223" s="1508"/>
      <c r="SGN223" s="1509"/>
      <c r="SGO223" s="1510"/>
      <c r="SGP223" s="1506"/>
      <c r="SGQ223" s="1507"/>
      <c r="SGR223" s="1507"/>
      <c r="SGS223" s="1506"/>
      <c r="SGT223" s="1506"/>
      <c r="SGU223" s="1506"/>
      <c r="SGV223" s="1508"/>
      <c r="SGW223" s="1509"/>
      <c r="SGX223" s="1510"/>
      <c r="SGY223" s="1506"/>
      <c r="SGZ223" s="1507"/>
      <c r="SHA223" s="1507"/>
      <c r="SHB223" s="1506"/>
      <c r="SHC223" s="1506"/>
      <c r="SHD223" s="1506"/>
      <c r="SHE223" s="1508"/>
      <c r="SHF223" s="1509"/>
      <c r="SHG223" s="1510"/>
      <c r="SHH223" s="1506"/>
      <c r="SHI223" s="1507"/>
      <c r="SHJ223" s="1507"/>
      <c r="SHK223" s="1506"/>
      <c r="SHL223" s="1506"/>
      <c r="SHM223" s="1506"/>
      <c r="SHN223" s="1508"/>
      <c r="SHO223" s="1509"/>
      <c r="SHP223" s="1510"/>
      <c r="SHQ223" s="1506"/>
      <c r="SHR223" s="1507"/>
      <c r="SHS223" s="1507"/>
      <c r="SHT223" s="1506"/>
      <c r="SHU223" s="1506"/>
      <c r="SHV223" s="1506"/>
      <c r="SHW223" s="1508"/>
      <c r="SHX223" s="1509"/>
      <c r="SHY223" s="1510"/>
      <c r="SHZ223" s="1506"/>
      <c r="SIA223" s="1507"/>
      <c r="SIB223" s="1507"/>
      <c r="SIC223" s="1506"/>
      <c r="SID223" s="1506"/>
      <c r="SIE223" s="1506"/>
      <c r="SIF223" s="1508"/>
      <c r="SIG223" s="1509"/>
      <c r="SIH223" s="1510"/>
      <c r="SII223" s="1506"/>
      <c r="SIJ223" s="1507"/>
      <c r="SIK223" s="1507"/>
      <c r="SIL223" s="1506"/>
      <c r="SIM223" s="1506"/>
      <c r="SIN223" s="1506"/>
      <c r="SIO223" s="1508"/>
      <c r="SIP223" s="1509"/>
      <c r="SIQ223" s="1510"/>
      <c r="SIR223" s="1506"/>
      <c r="SIS223" s="1507"/>
      <c r="SIT223" s="1507"/>
      <c r="SIU223" s="1506"/>
      <c r="SIV223" s="1506"/>
      <c r="SIW223" s="1506"/>
      <c r="SIX223" s="1508"/>
      <c r="SIY223" s="1509"/>
      <c r="SIZ223" s="1510"/>
      <c r="SJA223" s="1506"/>
      <c r="SJB223" s="1507"/>
      <c r="SJC223" s="1507"/>
      <c r="SJD223" s="1506"/>
      <c r="SJE223" s="1506"/>
      <c r="SJF223" s="1506"/>
      <c r="SJG223" s="1508"/>
      <c r="SJH223" s="1509"/>
      <c r="SJI223" s="1510"/>
      <c r="SJJ223" s="1506"/>
      <c r="SJK223" s="1507"/>
      <c r="SJL223" s="1507"/>
      <c r="SJM223" s="1506"/>
      <c r="SJN223" s="1506"/>
      <c r="SJO223" s="1506"/>
      <c r="SJP223" s="1508"/>
      <c r="SJQ223" s="1509"/>
      <c r="SJR223" s="1510"/>
      <c r="SJS223" s="1506"/>
      <c r="SJT223" s="1507"/>
      <c r="SJU223" s="1507"/>
      <c r="SJV223" s="1506"/>
      <c r="SJW223" s="1506"/>
      <c r="SJX223" s="1506"/>
      <c r="SJY223" s="1508"/>
      <c r="SJZ223" s="1509"/>
      <c r="SKA223" s="1510"/>
      <c r="SKB223" s="1506"/>
      <c r="SKC223" s="1507"/>
      <c r="SKD223" s="1507"/>
      <c r="SKE223" s="1506"/>
      <c r="SKF223" s="1506"/>
      <c r="SKG223" s="1506"/>
      <c r="SKH223" s="1508"/>
      <c r="SKI223" s="1509"/>
      <c r="SKJ223" s="1510"/>
      <c r="SKK223" s="1506"/>
      <c r="SKL223" s="1507"/>
      <c r="SKM223" s="1507"/>
      <c r="SKN223" s="1506"/>
      <c r="SKO223" s="1506"/>
      <c r="SKP223" s="1506"/>
      <c r="SKQ223" s="1508"/>
      <c r="SKR223" s="1509"/>
      <c r="SKS223" s="1510"/>
      <c r="SKT223" s="1506"/>
      <c r="SKU223" s="1507"/>
      <c r="SKV223" s="1507"/>
      <c r="SKW223" s="1506"/>
      <c r="SKX223" s="1506"/>
      <c r="SKY223" s="1506"/>
      <c r="SKZ223" s="1508"/>
      <c r="SLA223" s="1509"/>
      <c r="SLB223" s="1510"/>
      <c r="SLC223" s="1506"/>
      <c r="SLD223" s="1507"/>
      <c r="SLE223" s="1507"/>
      <c r="SLF223" s="1506"/>
      <c r="SLG223" s="1506"/>
      <c r="SLH223" s="1506"/>
      <c r="SLI223" s="1508"/>
      <c r="SLJ223" s="1509"/>
      <c r="SLK223" s="1510"/>
      <c r="SLL223" s="1506"/>
      <c r="SLM223" s="1507"/>
      <c r="SLN223" s="1507"/>
      <c r="SLO223" s="1506"/>
      <c r="SLP223" s="1506"/>
      <c r="SLQ223" s="1506"/>
      <c r="SLR223" s="1508"/>
      <c r="SLS223" s="1509"/>
      <c r="SLT223" s="1510"/>
      <c r="SLU223" s="1506"/>
      <c r="SLV223" s="1507"/>
      <c r="SLW223" s="1507"/>
      <c r="SLX223" s="1506"/>
      <c r="SLY223" s="1506"/>
      <c r="SLZ223" s="1506"/>
      <c r="SMA223" s="1508"/>
      <c r="SMB223" s="1509"/>
      <c r="SMC223" s="1510"/>
      <c r="SMD223" s="1506"/>
      <c r="SME223" s="1507"/>
      <c r="SMF223" s="1507"/>
      <c r="SMG223" s="1506"/>
      <c r="SMH223" s="1506"/>
      <c r="SMI223" s="1506"/>
      <c r="SMJ223" s="1508"/>
      <c r="SMK223" s="1509"/>
      <c r="SML223" s="1510"/>
      <c r="SMM223" s="1506"/>
      <c r="SMN223" s="1507"/>
      <c r="SMO223" s="1507"/>
      <c r="SMP223" s="1506"/>
      <c r="SMQ223" s="1506"/>
      <c r="SMR223" s="1506"/>
      <c r="SMS223" s="1508"/>
      <c r="SMT223" s="1509"/>
      <c r="SMU223" s="1510"/>
      <c r="SMV223" s="1506"/>
      <c r="SMW223" s="1507"/>
      <c r="SMX223" s="1507"/>
      <c r="SMY223" s="1506"/>
      <c r="SMZ223" s="1506"/>
      <c r="SNA223" s="1506"/>
      <c r="SNB223" s="1508"/>
      <c r="SNC223" s="1509"/>
      <c r="SND223" s="1510"/>
      <c r="SNE223" s="1506"/>
      <c r="SNF223" s="1507"/>
      <c r="SNG223" s="1507"/>
      <c r="SNH223" s="1506"/>
      <c r="SNI223" s="1506"/>
      <c r="SNJ223" s="1506"/>
      <c r="SNK223" s="1508"/>
      <c r="SNL223" s="1509"/>
      <c r="SNM223" s="1510"/>
      <c r="SNN223" s="1506"/>
      <c r="SNO223" s="1507"/>
      <c r="SNP223" s="1507"/>
      <c r="SNQ223" s="1506"/>
      <c r="SNR223" s="1506"/>
      <c r="SNS223" s="1506"/>
      <c r="SNT223" s="1508"/>
      <c r="SNU223" s="1509"/>
      <c r="SNV223" s="1510"/>
      <c r="SNW223" s="1506"/>
      <c r="SNX223" s="1507"/>
      <c r="SNY223" s="1507"/>
      <c r="SNZ223" s="1506"/>
      <c r="SOA223" s="1506"/>
      <c r="SOB223" s="1506"/>
      <c r="SOC223" s="1508"/>
      <c r="SOD223" s="1509"/>
      <c r="SOE223" s="1510"/>
      <c r="SOF223" s="1506"/>
      <c r="SOG223" s="1507"/>
      <c r="SOH223" s="1507"/>
      <c r="SOI223" s="1506"/>
      <c r="SOJ223" s="1506"/>
      <c r="SOK223" s="1506"/>
      <c r="SOL223" s="1508"/>
      <c r="SOM223" s="1509"/>
      <c r="SON223" s="1510"/>
      <c r="SOO223" s="1506"/>
      <c r="SOP223" s="1507"/>
      <c r="SOQ223" s="1507"/>
      <c r="SOR223" s="1506"/>
      <c r="SOS223" s="1506"/>
      <c r="SOT223" s="1506"/>
      <c r="SOU223" s="1508"/>
      <c r="SOV223" s="1509"/>
      <c r="SOW223" s="1510"/>
      <c r="SOX223" s="1506"/>
      <c r="SOY223" s="1507"/>
      <c r="SOZ223" s="1507"/>
      <c r="SPA223" s="1506"/>
      <c r="SPB223" s="1506"/>
      <c r="SPC223" s="1506"/>
      <c r="SPD223" s="1508"/>
      <c r="SPE223" s="1509"/>
      <c r="SPF223" s="1510"/>
      <c r="SPG223" s="1506"/>
      <c r="SPH223" s="1507"/>
      <c r="SPI223" s="1507"/>
      <c r="SPJ223" s="1506"/>
      <c r="SPK223" s="1506"/>
      <c r="SPL223" s="1506"/>
      <c r="SPM223" s="1508"/>
      <c r="SPN223" s="1509"/>
      <c r="SPO223" s="1510"/>
      <c r="SPP223" s="1506"/>
      <c r="SPQ223" s="1507"/>
      <c r="SPR223" s="1507"/>
      <c r="SPS223" s="1506"/>
      <c r="SPT223" s="1506"/>
      <c r="SPU223" s="1506"/>
      <c r="SPV223" s="1508"/>
      <c r="SPW223" s="1509"/>
      <c r="SPX223" s="1510"/>
      <c r="SPY223" s="1506"/>
      <c r="SPZ223" s="1507"/>
      <c r="SQA223" s="1507"/>
      <c r="SQB223" s="1506"/>
      <c r="SQC223" s="1506"/>
      <c r="SQD223" s="1506"/>
      <c r="SQE223" s="1508"/>
      <c r="SQF223" s="1509"/>
      <c r="SQG223" s="1510"/>
      <c r="SQH223" s="1506"/>
      <c r="SQI223" s="1507"/>
      <c r="SQJ223" s="1507"/>
      <c r="SQK223" s="1506"/>
      <c r="SQL223" s="1506"/>
      <c r="SQM223" s="1506"/>
      <c r="SQN223" s="1508"/>
      <c r="SQO223" s="1509"/>
      <c r="SQP223" s="1510"/>
      <c r="SQQ223" s="1506"/>
      <c r="SQR223" s="1507"/>
      <c r="SQS223" s="1507"/>
      <c r="SQT223" s="1506"/>
      <c r="SQU223" s="1506"/>
      <c r="SQV223" s="1506"/>
      <c r="SQW223" s="1508"/>
      <c r="SQX223" s="1509"/>
      <c r="SQY223" s="1510"/>
      <c r="SQZ223" s="1506"/>
      <c r="SRA223" s="1507"/>
      <c r="SRB223" s="1507"/>
      <c r="SRC223" s="1506"/>
      <c r="SRD223" s="1506"/>
      <c r="SRE223" s="1506"/>
      <c r="SRF223" s="1508"/>
      <c r="SRG223" s="1509"/>
      <c r="SRH223" s="1510"/>
      <c r="SRI223" s="1506"/>
      <c r="SRJ223" s="1507"/>
      <c r="SRK223" s="1507"/>
      <c r="SRL223" s="1506"/>
      <c r="SRM223" s="1506"/>
      <c r="SRN223" s="1506"/>
      <c r="SRO223" s="1508"/>
      <c r="SRP223" s="1509"/>
      <c r="SRQ223" s="1510"/>
      <c r="SRR223" s="1506"/>
      <c r="SRS223" s="1507"/>
      <c r="SRT223" s="1507"/>
      <c r="SRU223" s="1506"/>
      <c r="SRV223" s="1506"/>
      <c r="SRW223" s="1506"/>
      <c r="SRX223" s="1508"/>
      <c r="SRY223" s="1509"/>
      <c r="SRZ223" s="1510"/>
      <c r="SSA223" s="1506"/>
      <c r="SSB223" s="1507"/>
      <c r="SSC223" s="1507"/>
      <c r="SSD223" s="1506"/>
      <c r="SSE223" s="1506"/>
      <c r="SSF223" s="1506"/>
      <c r="SSG223" s="1508"/>
      <c r="SSH223" s="1509"/>
      <c r="SSI223" s="1510"/>
      <c r="SSJ223" s="1506"/>
      <c r="SSK223" s="1507"/>
      <c r="SSL223" s="1507"/>
      <c r="SSM223" s="1506"/>
      <c r="SSN223" s="1506"/>
      <c r="SSO223" s="1506"/>
      <c r="SSP223" s="1508"/>
      <c r="SSQ223" s="1509"/>
      <c r="SSR223" s="1510"/>
      <c r="SSS223" s="1506"/>
      <c r="SST223" s="1507"/>
      <c r="SSU223" s="1507"/>
      <c r="SSV223" s="1506"/>
      <c r="SSW223" s="1506"/>
      <c r="SSX223" s="1506"/>
      <c r="SSY223" s="1508"/>
      <c r="SSZ223" s="1509"/>
      <c r="STA223" s="1510"/>
      <c r="STB223" s="1506"/>
      <c r="STC223" s="1507"/>
      <c r="STD223" s="1507"/>
      <c r="STE223" s="1506"/>
      <c r="STF223" s="1506"/>
      <c r="STG223" s="1506"/>
      <c r="STH223" s="1508"/>
      <c r="STI223" s="1509"/>
      <c r="STJ223" s="1510"/>
      <c r="STK223" s="1506"/>
      <c r="STL223" s="1507"/>
      <c r="STM223" s="1507"/>
      <c r="STN223" s="1506"/>
      <c r="STO223" s="1506"/>
      <c r="STP223" s="1506"/>
      <c r="STQ223" s="1508"/>
      <c r="STR223" s="1509"/>
      <c r="STS223" s="1510"/>
      <c r="STT223" s="1506"/>
      <c r="STU223" s="1507"/>
      <c r="STV223" s="1507"/>
      <c r="STW223" s="1506"/>
      <c r="STX223" s="1506"/>
      <c r="STY223" s="1506"/>
      <c r="STZ223" s="1508"/>
      <c r="SUA223" s="1509"/>
      <c r="SUB223" s="1510"/>
      <c r="SUC223" s="1506"/>
      <c r="SUD223" s="1507"/>
      <c r="SUE223" s="1507"/>
      <c r="SUF223" s="1506"/>
      <c r="SUG223" s="1506"/>
      <c r="SUH223" s="1506"/>
      <c r="SUI223" s="1508"/>
      <c r="SUJ223" s="1509"/>
      <c r="SUK223" s="1510"/>
      <c r="SUL223" s="1506"/>
      <c r="SUM223" s="1507"/>
      <c r="SUN223" s="1507"/>
      <c r="SUO223" s="1506"/>
      <c r="SUP223" s="1506"/>
      <c r="SUQ223" s="1506"/>
      <c r="SUR223" s="1508"/>
      <c r="SUS223" s="1509"/>
      <c r="SUT223" s="1510"/>
      <c r="SUU223" s="1506"/>
      <c r="SUV223" s="1507"/>
      <c r="SUW223" s="1507"/>
      <c r="SUX223" s="1506"/>
      <c r="SUY223" s="1506"/>
      <c r="SUZ223" s="1506"/>
      <c r="SVA223" s="1508"/>
      <c r="SVB223" s="1509"/>
      <c r="SVC223" s="1510"/>
      <c r="SVD223" s="1506"/>
      <c r="SVE223" s="1507"/>
      <c r="SVF223" s="1507"/>
      <c r="SVG223" s="1506"/>
      <c r="SVH223" s="1506"/>
      <c r="SVI223" s="1506"/>
      <c r="SVJ223" s="1508"/>
      <c r="SVK223" s="1509"/>
      <c r="SVL223" s="1510"/>
      <c r="SVM223" s="1506"/>
      <c r="SVN223" s="1507"/>
      <c r="SVO223" s="1507"/>
      <c r="SVP223" s="1506"/>
      <c r="SVQ223" s="1506"/>
      <c r="SVR223" s="1506"/>
      <c r="SVS223" s="1508"/>
      <c r="SVT223" s="1509"/>
      <c r="SVU223" s="1510"/>
      <c r="SVV223" s="1506"/>
      <c r="SVW223" s="1507"/>
      <c r="SVX223" s="1507"/>
      <c r="SVY223" s="1506"/>
      <c r="SVZ223" s="1506"/>
      <c r="SWA223" s="1506"/>
      <c r="SWB223" s="1508"/>
      <c r="SWC223" s="1509"/>
      <c r="SWD223" s="1510"/>
      <c r="SWE223" s="1506"/>
      <c r="SWF223" s="1507"/>
      <c r="SWG223" s="1507"/>
      <c r="SWH223" s="1506"/>
      <c r="SWI223" s="1506"/>
      <c r="SWJ223" s="1506"/>
      <c r="SWK223" s="1508"/>
      <c r="SWL223" s="1509"/>
      <c r="SWM223" s="1510"/>
      <c r="SWN223" s="1506"/>
      <c r="SWO223" s="1507"/>
      <c r="SWP223" s="1507"/>
      <c r="SWQ223" s="1506"/>
      <c r="SWR223" s="1506"/>
      <c r="SWS223" s="1506"/>
      <c r="SWT223" s="1508"/>
      <c r="SWU223" s="1509"/>
      <c r="SWV223" s="1510"/>
      <c r="SWW223" s="1506"/>
      <c r="SWX223" s="1507"/>
      <c r="SWY223" s="1507"/>
      <c r="SWZ223" s="1506"/>
      <c r="SXA223" s="1506"/>
      <c r="SXB223" s="1506"/>
      <c r="SXC223" s="1508"/>
      <c r="SXD223" s="1509"/>
      <c r="SXE223" s="1510"/>
      <c r="SXF223" s="1506"/>
      <c r="SXG223" s="1507"/>
      <c r="SXH223" s="1507"/>
      <c r="SXI223" s="1506"/>
      <c r="SXJ223" s="1506"/>
      <c r="SXK223" s="1506"/>
      <c r="SXL223" s="1508"/>
      <c r="SXM223" s="1509"/>
      <c r="SXN223" s="1510"/>
      <c r="SXO223" s="1506"/>
      <c r="SXP223" s="1507"/>
      <c r="SXQ223" s="1507"/>
      <c r="SXR223" s="1506"/>
      <c r="SXS223" s="1506"/>
      <c r="SXT223" s="1506"/>
      <c r="SXU223" s="1508"/>
      <c r="SXV223" s="1509"/>
      <c r="SXW223" s="1510"/>
      <c r="SXX223" s="1506"/>
      <c r="SXY223" s="1507"/>
      <c r="SXZ223" s="1507"/>
      <c r="SYA223" s="1506"/>
      <c r="SYB223" s="1506"/>
      <c r="SYC223" s="1506"/>
      <c r="SYD223" s="1508"/>
      <c r="SYE223" s="1509"/>
      <c r="SYF223" s="1510"/>
      <c r="SYG223" s="1506"/>
      <c r="SYH223" s="1507"/>
      <c r="SYI223" s="1507"/>
      <c r="SYJ223" s="1506"/>
      <c r="SYK223" s="1506"/>
      <c r="SYL223" s="1506"/>
      <c r="SYM223" s="1508"/>
      <c r="SYN223" s="1509"/>
      <c r="SYO223" s="1510"/>
      <c r="SYP223" s="1506"/>
      <c r="SYQ223" s="1507"/>
      <c r="SYR223" s="1507"/>
      <c r="SYS223" s="1506"/>
      <c r="SYT223" s="1506"/>
      <c r="SYU223" s="1506"/>
      <c r="SYV223" s="1508"/>
      <c r="SYW223" s="1509"/>
      <c r="SYX223" s="1510"/>
      <c r="SYY223" s="1506"/>
      <c r="SYZ223" s="1507"/>
      <c r="SZA223" s="1507"/>
      <c r="SZB223" s="1506"/>
      <c r="SZC223" s="1506"/>
      <c r="SZD223" s="1506"/>
      <c r="SZE223" s="1508"/>
      <c r="SZF223" s="1509"/>
      <c r="SZG223" s="1510"/>
      <c r="SZH223" s="1506"/>
      <c r="SZI223" s="1507"/>
      <c r="SZJ223" s="1507"/>
      <c r="SZK223" s="1506"/>
      <c r="SZL223" s="1506"/>
      <c r="SZM223" s="1506"/>
      <c r="SZN223" s="1508"/>
      <c r="SZO223" s="1509"/>
      <c r="SZP223" s="1510"/>
      <c r="SZQ223" s="1506"/>
      <c r="SZR223" s="1507"/>
      <c r="SZS223" s="1507"/>
      <c r="SZT223" s="1506"/>
      <c r="SZU223" s="1506"/>
      <c r="SZV223" s="1506"/>
      <c r="SZW223" s="1508"/>
      <c r="SZX223" s="1509"/>
      <c r="SZY223" s="1510"/>
      <c r="SZZ223" s="1506"/>
      <c r="TAA223" s="1507"/>
      <c r="TAB223" s="1507"/>
      <c r="TAC223" s="1506"/>
      <c r="TAD223" s="1506"/>
      <c r="TAE223" s="1506"/>
      <c r="TAF223" s="1508"/>
      <c r="TAG223" s="1509"/>
      <c r="TAH223" s="1510"/>
      <c r="TAI223" s="1506"/>
      <c r="TAJ223" s="1507"/>
      <c r="TAK223" s="1507"/>
      <c r="TAL223" s="1506"/>
      <c r="TAM223" s="1506"/>
      <c r="TAN223" s="1506"/>
      <c r="TAO223" s="1508"/>
      <c r="TAP223" s="1509"/>
      <c r="TAQ223" s="1510"/>
      <c r="TAR223" s="1506"/>
      <c r="TAS223" s="1507"/>
      <c r="TAT223" s="1507"/>
      <c r="TAU223" s="1506"/>
      <c r="TAV223" s="1506"/>
      <c r="TAW223" s="1506"/>
      <c r="TAX223" s="1508"/>
      <c r="TAY223" s="1509"/>
      <c r="TAZ223" s="1510"/>
      <c r="TBA223" s="1506"/>
      <c r="TBB223" s="1507"/>
      <c r="TBC223" s="1507"/>
      <c r="TBD223" s="1506"/>
      <c r="TBE223" s="1506"/>
      <c r="TBF223" s="1506"/>
      <c r="TBG223" s="1508"/>
      <c r="TBH223" s="1509"/>
      <c r="TBI223" s="1510"/>
      <c r="TBJ223" s="1506"/>
      <c r="TBK223" s="1507"/>
      <c r="TBL223" s="1507"/>
      <c r="TBM223" s="1506"/>
      <c r="TBN223" s="1506"/>
      <c r="TBO223" s="1506"/>
      <c r="TBP223" s="1508"/>
      <c r="TBQ223" s="1509"/>
      <c r="TBR223" s="1510"/>
      <c r="TBS223" s="1506"/>
      <c r="TBT223" s="1507"/>
      <c r="TBU223" s="1507"/>
      <c r="TBV223" s="1506"/>
      <c r="TBW223" s="1506"/>
      <c r="TBX223" s="1506"/>
      <c r="TBY223" s="1508"/>
      <c r="TBZ223" s="1509"/>
      <c r="TCA223" s="1510"/>
      <c r="TCB223" s="1506"/>
      <c r="TCC223" s="1507"/>
      <c r="TCD223" s="1507"/>
      <c r="TCE223" s="1506"/>
      <c r="TCF223" s="1506"/>
      <c r="TCG223" s="1506"/>
      <c r="TCH223" s="1508"/>
      <c r="TCI223" s="1509"/>
      <c r="TCJ223" s="1510"/>
      <c r="TCK223" s="1506"/>
      <c r="TCL223" s="1507"/>
      <c r="TCM223" s="1507"/>
      <c r="TCN223" s="1506"/>
      <c r="TCO223" s="1506"/>
      <c r="TCP223" s="1506"/>
      <c r="TCQ223" s="1508"/>
      <c r="TCR223" s="1509"/>
      <c r="TCS223" s="1510"/>
      <c r="TCT223" s="1506"/>
      <c r="TCU223" s="1507"/>
      <c r="TCV223" s="1507"/>
      <c r="TCW223" s="1506"/>
      <c r="TCX223" s="1506"/>
      <c r="TCY223" s="1506"/>
      <c r="TCZ223" s="1508"/>
      <c r="TDA223" s="1509"/>
      <c r="TDB223" s="1510"/>
      <c r="TDC223" s="1506"/>
      <c r="TDD223" s="1507"/>
      <c r="TDE223" s="1507"/>
      <c r="TDF223" s="1506"/>
      <c r="TDG223" s="1506"/>
      <c r="TDH223" s="1506"/>
      <c r="TDI223" s="1508"/>
      <c r="TDJ223" s="1509"/>
      <c r="TDK223" s="1510"/>
      <c r="TDL223" s="1506"/>
      <c r="TDM223" s="1507"/>
      <c r="TDN223" s="1507"/>
      <c r="TDO223" s="1506"/>
      <c r="TDP223" s="1506"/>
      <c r="TDQ223" s="1506"/>
      <c r="TDR223" s="1508"/>
      <c r="TDS223" s="1509"/>
      <c r="TDT223" s="1510"/>
      <c r="TDU223" s="1506"/>
      <c r="TDV223" s="1507"/>
      <c r="TDW223" s="1507"/>
      <c r="TDX223" s="1506"/>
      <c r="TDY223" s="1506"/>
      <c r="TDZ223" s="1506"/>
      <c r="TEA223" s="1508"/>
      <c r="TEB223" s="1509"/>
      <c r="TEC223" s="1510"/>
      <c r="TED223" s="1506"/>
      <c r="TEE223" s="1507"/>
      <c r="TEF223" s="1507"/>
      <c r="TEG223" s="1506"/>
      <c r="TEH223" s="1506"/>
      <c r="TEI223" s="1506"/>
      <c r="TEJ223" s="1508"/>
      <c r="TEK223" s="1509"/>
      <c r="TEL223" s="1510"/>
      <c r="TEM223" s="1506"/>
      <c r="TEN223" s="1507"/>
      <c r="TEO223" s="1507"/>
      <c r="TEP223" s="1506"/>
      <c r="TEQ223" s="1506"/>
      <c r="TER223" s="1506"/>
      <c r="TES223" s="1508"/>
      <c r="TET223" s="1509"/>
      <c r="TEU223" s="1510"/>
      <c r="TEV223" s="1506"/>
      <c r="TEW223" s="1507"/>
      <c r="TEX223" s="1507"/>
      <c r="TEY223" s="1506"/>
      <c r="TEZ223" s="1506"/>
      <c r="TFA223" s="1506"/>
      <c r="TFB223" s="1508"/>
      <c r="TFC223" s="1509"/>
      <c r="TFD223" s="1510"/>
      <c r="TFE223" s="1506"/>
      <c r="TFF223" s="1507"/>
      <c r="TFG223" s="1507"/>
      <c r="TFH223" s="1506"/>
      <c r="TFI223" s="1506"/>
      <c r="TFJ223" s="1506"/>
      <c r="TFK223" s="1508"/>
      <c r="TFL223" s="1509"/>
      <c r="TFM223" s="1510"/>
      <c r="TFN223" s="1506"/>
      <c r="TFO223" s="1507"/>
      <c r="TFP223" s="1507"/>
      <c r="TFQ223" s="1506"/>
      <c r="TFR223" s="1506"/>
      <c r="TFS223" s="1506"/>
      <c r="TFT223" s="1508"/>
      <c r="TFU223" s="1509"/>
      <c r="TFV223" s="1510"/>
      <c r="TFW223" s="1506"/>
      <c r="TFX223" s="1507"/>
      <c r="TFY223" s="1507"/>
      <c r="TFZ223" s="1506"/>
      <c r="TGA223" s="1506"/>
      <c r="TGB223" s="1506"/>
      <c r="TGC223" s="1508"/>
      <c r="TGD223" s="1509"/>
      <c r="TGE223" s="1510"/>
      <c r="TGF223" s="1506"/>
      <c r="TGG223" s="1507"/>
      <c r="TGH223" s="1507"/>
      <c r="TGI223" s="1506"/>
      <c r="TGJ223" s="1506"/>
      <c r="TGK223" s="1506"/>
      <c r="TGL223" s="1508"/>
      <c r="TGM223" s="1509"/>
      <c r="TGN223" s="1510"/>
      <c r="TGO223" s="1506"/>
      <c r="TGP223" s="1507"/>
      <c r="TGQ223" s="1507"/>
      <c r="TGR223" s="1506"/>
      <c r="TGS223" s="1506"/>
      <c r="TGT223" s="1506"/>
      <c r="TGU223" s="1508"/>
      <c r="TGV223" s="1509"/>
      <c r="TGW223" s="1510"/>
      <c r="TGX223" s="1506"/>
      <c r="TGY223" s="1507"/>
      <c r="TGZ223" s="1507"/>
      <c r="THA223" s="1506"/>
      <c r="THB223" s="1506"/>
      <c r="THC223" s="1506"/>
      <c r="THD223" s="1508"/>
      <c r="THE223" s="1509"/>
      <c r="THF223" s="1510"/>
      <c r="THG223" s="1506"/>
      <c r="THH223" s="1507"/>
      <c r="THI223" s="1507"/>
      <c r="THJ223" s="1506"/>
      <c r="THK223" s="1506"/>
      <c r="THL223" s="1506"/>
      <c r="THM223" s="1508"/>
      <c r="THN223" s="1509"/>
      <c r="THO223" s="1510"/>
      <c r="THP223" s="1506"/>
      <c r="THQ223" s="1507"/>
      <c r="THR223" s="1507"/>
      <c r="THS223" s="1506"/>
      <c r="THT223" s="1506"/>
      <c r="THU223" s="1506"/>
      <c r="THV223" s="1508"/>
      <c r="THW223" s="1509"/>
      <c r="THX223" s="1510"/>
      <c r="THY223" s="1506"/>
      <c r="THZ223" s="1507"/>
      <c r="TIA223" s="1507"/>
      <c r="TIB223" s="1506"/>
      <c r="TIC223" s="1506"/>
      <c r="TID223" s="1506"/>
      <c r="TIE223" s="1508"/>
      <c r="TIF223" s="1509"/>
      <c r="TIG223" s="1510"/>
      <c r="TIH223" s="1506"/>
      <c r="TII223" s="1507"/>
      <c r="TIJ223" s="1507"/>
      <c r="TIK223" s="1506"/>
      <c r="TIL223" s="1506"/>
      <c r="TIM223" s="1506"/>
      <c r="TIN223" s="1508"/>
      <c r="TIO223" s="1509"/>
      <c r="TIP223" s="1510"/>
      <c r="TIQ223" s="1506"/>
      <c r="TIR223" s="1507"/>
      <c r="TIS223" s="1507"/>
      <c r="TIT223" s="1506"/>
      <c r="TIU223" s="1506"/>
      <c r="TIV223" s="1506"/>
      <c r="TIW223" s="1508"/>
      <c r="TIX223" s="1509"/>
      <c r="TIY223" s="1510"/>
      <c r="TIZ223" s="1506"/>
      <c r="TJA223" s="1507"/>
      <c r="TJB223" s="1507"/>
      <c r="TJC223" s="1506"/>
      <c r="TJD223" s="1506"/>
      <c r="TJE223" s="1506"/>
      <c r="TJF223" s="1508"/>
      <c r="TJG223" s="1509"/>
      <c r="TJH223" s="1510"/>
      <c r="TJI223" s="1506"/>
      <c r="TJJ223" s="1507"/>
      <c r="TJK223" s="1507"/>
      <c r="TJL223" s="1506"/>
      <c r="TJM223" s="1506"/>
      <c r="TJN223" s="1506"/>
      <c r="TJO223" s="1508"/>
      <c r="TJP223" s="1509"/>
      <c r="TJQ223" s="1510"/>
      <c r="TJR223" s="1506"/>
      <c r="TJS223" s="1507"/>
      <c r="TJT223" s="1507"/>
      <c r="TJU223" s="1506"/>
      <c r="TJV223" s="1506"/>
      <c r="TJW223" s="1506"/>
      <c r="TJX223" s="1508"/>
      <c r="TJY223" s="1509"/>
      <c r="TJZ223" s="1510"/>
      <c r="TKA223" s="1506"/>
      <c r="TKB223" s="1507"/>
      <c r="TKC223" s="1507"/>
      <c r="TKD223" s="1506"/>
      <c r="TKE223" s="1506"/>
      <c r="TKF223" s="1506"/>
      <c r="TKG223" s="1508"/>
      <c r="TKH223" s="1509"/>
      <c r="TKI223" s="1510"/>
      <c r="TKJ223" s="1506"/>
      <c r="TKK223" s="1507"/>
      <c r="TKL223" s="1507"/>
      <c r="TKM223" s="1506"/>
      <c r="TKN223" s="1506"/>
      <c r="TKO223" s="1506"/>
      <c r="TKP223" s="1508"/>
      <c r="TKQ223" s="1509"/>
      <c r="TKR223" s="1510"/>
      <c r="TKS223" s="1506"/>
      <c r="TKT223" s="1507"/>
      <c r="TKU223" s="1507"/>
      <c r="TKV223" s="1506"/>
      <c r="TKW223" s="1506"/>
      <c r="TKX223" s="1506"/>
      <c r="TKY223" s="1508"/>
      <c r="TKZ223" s="1509"/>
      <c r="TLA223" s="1510"/>
      <c r="TLB223" s="1506"/>
      <c r="TLC223" s="1507"/>
      <c r="TLD223" s="1507"/>
      <c r="TLE223" s="1506"/>
      <c r="TLF223" s="1506"/>
      <c r="TLG223" s="1506"/>
      <c r="TLH223" s="1508"/>
      <c r="TLI223" s="1509"/>
      <c r="TLJ223" s="1510"/>
      <c r="TLK223" s="1506"/>
      <c r="TLL223" s="1507"/>
      <c r="TLM223" s="1507"/>
      <c r="TLN223" s="1506"/>
      <c r="TLO223" s="1506"/>
      <c r="TLP223" s="1506"/>
      <c r="TLQ223" s="1508"/>
      <c r="TLR223" s="1509"/>
      <c r="TLS223" s="1510"/>
      <c r="TLT223" s="1506"/>
      <c r="TLU223" s="1507"/>
      <c r="TLV223" s="1507"/>
      <c r="TLW223" s="1506"/>
      <c r="TLX223" s="1506"/>
      <c r="TLY223" s="1506"/>
      <c r="TLZ223" s="1508"/>
      <c r="TMA223" s="1509"/>
      <c r="TMB223" s="1510"/>
      <c r="TMC223" s="1506"/>
      <c r="TMD223" s="1507"/>
      <c r="TME223" s="1507"/>
      <c r="TMF223" s="1506"/>
      <c r="TMG223" s="1506"/>
      <c r="TMH223" s="1506"/>
      <c r="TMI223" s="1508"/>
      <c r="TMJ223" s="1509"/>
      <c r="TMK223" s="1510"/>
      <c r="TML223" s="1506"/>
      <c r="TMM223" s="1507"/>
      <c r="TMN223" s="1507"/>
      <c r="TMO223" s="1506"/>
      <c r="TMP223" s="1506"/>
      <c r="TMQ223" s="1506"/>
      <c r="TMR223" s="1508"/>
      <c r="TMS223" s="1509"/>
      <c r="TMT223" s="1510"/>
      <c r="TMU223" s="1506"/>
      <c r="TMV223" s="1507"/>
      <c r="TMW223" s="1507"/>
      <c r="TMX223" s="1506"/>
      <c r="TMY223" s="1506"/>
      <c r="TMZ223" s="1506"/>
      <c r="TNA223" s="1508"/>
      <c r="TNB223" s="1509"/>
      <c r="TNC223" s="1510"/>
      <c r="TND223" s="1506"/>
      <c r="TNE223" s="1507"/>
      <c r="TNF223" s="1507"/>
      <c r="TNG223" s="1506"/>
      <c r="TNH223" s="1506"/>
      <c r="TNI223" s="1506"/>
      <c r="TNJ223" s="1508"/>
      <c r="TNK223" s="1509"/>
      <c r="TNL223" s="1510"/>
      <c r="TNM223" s="1506"/>
      <c r="TNN223" s="1507"/>
      <c r="TNO223" s="1507"/>
      <c r="TNP223" s="1506"/>
      <c r="TNQ223" s="1506"/>
      <c r="TNR223" s="1506"/>
      <c r="TNS223" s="1508"/>
      <c r="TNT223" s="1509"/>
      <c r="TNU223" s="1510"/>
      <c r="TNV223" s="1506"/>
      <c r="TNW223" s="1507"/>
      <c r="TNX223" s="1507"/>
      <c r="TNY223" s="1506"/>
      <c r="TNZ223" s="1506"/>
      <c r="TOA223" s="1506"/>
      <c r="TOB223" s="1508"/>
      <c r="TOC223" s="1509"/>
      <c r="TOD223" s="1510"/>
      <c r="TOE223" s="1506"/>
      <c r="TOF223" s="1507"/>
      <c r="TOG223" s="1507"/>
      <c r="TOH223" s="1506"/>
      <c r="TOI223" s="1506"/>
      <c r="TOJ223" s="1506"/>
      <c r="TOK223" s="1508"/>
      <c r="TOL223" s="1509"/>
      <c r="TOM223" s="1510"/>
      <c r="TON223" s="1506"/>
      <c r="TOO223" s="1507"/>
      <c r="TOP223" s="1507"/>
      <c r="TOQ223" s="1506"/>
      <c r="TOR223" s="1506"/>
      <c r="TOS223" s="1506"/>
      <c r="TOT223" s="1508"/>
      <c r="TOU223" s="1509"/>
      <c r="TOV223" s="1510"/>
      <c r="TOW223" s="1506"/>
      <c r="TOX223" s="1507"/>
      <c r="TOY223" s="1507"/>
      <c r="TOZ223" s="1506"/>
      <c r="TPA223" s="1506"/>
      <c r="TPB223" s="1506"/>
      <c r="TPC223" s="1508"/>
      <c r="TPD223" s="1509"/>
      <c r="TPE223" s="1510"/>
      <c r="TPF223" s="1506"/>
      <c r="TPG223" s="1507"/>
      <c r="TPH223" s="1507"/>
      <c r="TPI223" s="1506"/>
      <c r="TPJ223" s="1506"/>
      <c r="TPK223" s="1506"/>
      <c r="TPL223" s="1508"/>
      <c r="TPM223" s="1509"/>
      <c r="TPN223" s="1510"/>
      <c r="TPO223" s="1506"/>
      <c r="TPP223" s="1507"/>
      <c r="TPQ223" s="1507"/>
      <c r="TPR223" s="1506"/>
      <c r="TPS223" s="1506"/>
      <c r="TPT223" s="1506"/>
      <c r="TPU223" s="1508"/>
      <c r="TPV223" s="1509"/>
      <c r="TPW223" s="1510"/>
      <c r="TPX223" s="1506"/>
      <c r="TPY223" s="1507"/>
      <c r="TPZ223" s="1507"/>
      <c r="TQA223" s="1506"/>
      <c r="TQB223" s="1506"/>
      <c r="TQC223" s="1506"/>
      <c r="TQD223" s="1508"/>
      <c r="TQE223" s="1509"/>
      <c r="TQF223" s="1510"/>
      <c r="TQG223" s="1506"/>
      <c r="TQH223" s="1507"/>
      <c r="TQI223" s="1507"/>
      <c r="TQJ223" s="1506"/>
      <c r="TQK223" s="1506"/>
      <c r="TQL223" s="1506"/>
      <c r="TQM223" s="1508"/>
      <c r="TQN223" s="1509"/>
      <c r="TQO223" s="1510"/>
      <c r="TQP223" s="1506"/>
      <c r="TQQ223" s="1507"/>
      <c r="TQR223" s="1507"/>
      <c r="TQS223" s="1506"/>
      <c r="TQT223" s="1506"/>
      <c r="TQU223" s="1506"/>
      <c r="TQV223" s="1508"/>
      <c r="TQW223" s="1509"/>
      <c r="TQX223" s="1510"/>
      <c r="TQY223" s="1506"/>
      <c r="TQZ223" s="1507"/>
      <c r="TRA223" s="1507"/>
      <c r="TRB223" s="1506"/>
      <c r="TRC223" s="1506"/>
      <c r="TRD223" s="1506"/>
      <c r="TRE223" s="1508"/>
      <c r="TRF223" s="1509"/>
      <c r="TRG223" s="1510"/>
      <c r="TRH223" s="1506"/>
      <c r="TRI223" s="1507"/>
      <c r="TRJ223" s="1507"/>
      <c r="TRK223" s="1506"/>
      <c r="TRL223" s="1506"/>
      <c r="TRM223" s="1506"/>
      <c r="TRN223" s="1508"/>
      <c r="TRO223" s="1509"/>
      <c r="TRP223" s="1510"/>
      <c r="TRQ223" s="1506"/>
      <c r="TRR223" s="1507"/>
      <c r="TRS223" s="1507"/>
      <c r="TRT223" s="1506"/>
      <c r="TRU223" s="1506"/>
      <c r="TRV223" s="1506"/>
      <c r="TRW223" s="1508"/>
      <c r="TRX223" s="1509"/>
      <c r="TRY223" s="1510"/>
      <c r="TRZ223" s="1506"/>
      <c r="TSA223" s="1507"/>
      <c r="TSB223" s="1507"/>
      <c r="TSC223" s="1506"/>
      <c r="TSD223" s="1506"/>
      <c r="TSE223" s="1506"/>
      <c r="TSF223" s="1508"/>
      <c r="TSG223" s="1509"/>
      <c r="TSH223" s="1510"/>
      <c r="TSI223" s="1506"/>
      <c r="TSJ223" s="1507"/>
      <c r="TSK223" s="1507"/>
      <c r="TSL223" s="1506"/>
      <c r="TSM223" s="1506"/>
      <c r="TSN223" s="1506"/>
      <c r="TSO223" s="1508"/>
      <c r="TSP223" s="1509"/>
      <c r="TSQ223" s="1510"/>
      <c r="TSR223" s="1506"/>
      <c r="TSS223" s="1507"/>
      <c r="TST223" s="1507"/>
      <c r="TSU223" s="1506"/>
      <c r="TSV223" s="1506"/>
      <c r="TSW223" s="1506"/>
      <c r="TSX223" s="1508"/>
      <c r="TSY223" s="1509"/>
      <c r="TSZ223" s="1510"/>
      <c r="TTA223" s="1506"/>
      <c r="TTB223" s="1507"/>
      <c r="TTC223" s="1507"/>
      <c r="TTD223" s="1506"/>
      <c r="TTE223" s="1506"/>
      <c r="TTF223" s="1506"/>
      <c r="TTG223" s="1508"/>
      <c r="TTH223" s="1509"/>
      <c r="TTI223" s="1510"/>
      <c r="TTJ223" s="1506"/>
      <c r="TTK223" s="1507"/>
      <c r="TTL223" s="1507"/>
      <c r="TTM223" s="1506"/>
      <c r="TTN223" s="1506"/>
      <c r="TTO223" s="1506"/>
      <c r="TTP223" s="1508"/>
      <c r="TTQ223" s="1509"/>
      <c r="TTR223" s="1510"/>
      <c r="TTS223" s="1506"/>
      <c r="TTT223" s="1507"/>
      <c r="TTU223" s="1507"/>
      <c r="TTV223" s="1506"/>
      <c r="TTW223" s="1506"/>
      <c r="TTX223" s="1506"/>
      <c r="TTY223" s="1508"/>
      <c r="TTZ223" s="1509"/>
      <c r="TUA223" s="1510"/>
      <c r="TUB223" s="1506"/>
      <c r="TUC223" s="1507"/>
      <c r="TUD223" s="1507"/>
      <c r="TUE223" s="1506"/>
      <c r="TUF223" s="1506"/>
      <c r="TUG223" s="1506"/>
      <c r="TUH223" s="1508"/>
      <c r="TUI223" s="1509"/>
      <c r="TUJ223" s="1510"/>
      <c r="TUK223" s="1506"/>
      <c r="TUL223" s="1507"/>
      <c r="TUM223" s="1507"/>
      <c r="TUN223" s="1506"/>
      <c r="TUO223" s="1506"/>
      <c r="TUP223" s="1506"/>
      <c r="TUQ223" s="1508"/>
      <c r="TUR223" s="1509"/>
      <c r="TUS223" s="1510"/>
      <c r="TUT223" s="1506"/>
      <c r="TUU223" s="1507"/>
      <c r="TUV223" s="1507"/>
      <c r="TUW223" s="1506"/>
      <c r="TUX223" s="1506"/>
      <c r="TUY223" s="1506"/>
      <c r="TUZ223" s="1508"/>
      <c r="TVA223" s="1509"/>
      <c r="TVB223" s="1510"/>
      <c r="TVC223" s="1506"/>
      <c r="TVD223" s="1507"/>
      <c r="TVE223" s="1507"/>
      <c r="TVF223" s="1506"/>
      <c r="TVG223" s="1506"/>
      <c r="TVH223" s="1506"/>
      <c r="TVI223" s="1508"/>
      <c r="TVJ223" s="1509"/>
      <c r="TVK223" s="1510"/>
      <c r="TVL223" s="1506"/>
      <c r="TVM223" s="1507"/>
      <c r="TVN223" s="1507"/>
      <c r="TVO223" s="1506"/>
      <c r="TVP223" s="1506"/>
      <c r="TVQ223" s="1506"/>
      <c r="TVR223" s="1508"/>
      <c r="TVS223" s="1509"/>
      <c r="TVT223" s="1510"/>
      <c r="TVU223" s="1506"/>
      <c r="TVV223" s="1507"/>
      <c r="TVW223" s="1507"/>
      <c r="TVX223" s="1506"/>
      <c r="TVY223" s="1506"/>
      <c r="TVZ223" s="1506"/>
      <c r="TWA223" s="1508"/>
      <c r="TWB223" s="1509"/>
      <c r="TWC223" s="1510"/>
      <c r="TWD223" s="1506"/>
      <c r="TWE223" s="1507"/>
      <c r="TWF223" s="1507"/>
      <c r="TWG223" s="1506"/>
      <c r="TWH223" s="1506"/>
      <c r="TWI223" s="1506"/>
      <c r="TWJ223" s="1508"/>
      <c r="TWK223" s="1509"/>
      <c r="TWL223" s="1510"/>
      <c r="TWM223" s="1506"/>
      <c r="TWN223" s="1507"/>
      <c r="TWO223" s="1507"/>
      <c r="TWP223" s="1506"/>
      <c r="TWQ223" s="1506"/>
      <c r="TWR223" s="1506"/>
      <c r="TWS223" s="1508"/>
      <c r="TWT223" s="1509"/>
      <c r="TWU223" s="1510"/>
      <c r="TWV223" s="1506"/>
      <c r="TWW223" s="1507"/>
      <c r="TWX223" s="1507"/>
      <c r="TWY223" s="1506"/>
      <c r="TWZ223" s="1506"/>
      <c r="TXA223" s="1506"/>
      <c r="TXB223" s="1508"/>
      <c r="TXC223" s="1509"/>
      <c r="TXD223" s="1510"/>
      <c r="TXE223" s="1506"/>
      <c r="TXF223" s="1507"/>
      <c r="TXG223" s="1507"/>
      <c r="TXH223" s="1506"/>
      <c r="TXI223" s="1506"/>
      <c r="TXJ223" s="1506"/>
      <c r="TXK223" s="1508"/>
      <c r="TXL223" s="1509"/>
      <c r="TXM223" s="1510"/>
      <c r="TXN223" s="1506"/>
      <c r="TXO223" s="1507"/>
      <c r="TXP223" s="1507"/>
      <c r="TXQ223" s="1506"/>
      <c r="TXR223" s="1506"/>
      <c r="TXS223" s="1506"/>
      <c r="TXT223" s="1508"/>
      <c r="TXU223" s="1509"/>
      <c r="TXV223" s="1510"/>
      <c r="TXW223" s="1506"/>
      <c r="TXX223" s="1507"/>
      <c r="TXY223" s="1507"/>
      <c r="TXZ223" s="1506"/>
      <c r="TYA223" s="1506"/>
      <c r="TYB223" s="1506"/>
      <c r="TYC223" s="1508"/>
      <c r="TYD223" s="1509"/>
      <c r="TYE223" s="1510"/>
      <c r="TYF223" s="1506"/>
      <c r="TYG223" s="1507"/>
      <c r="TYH223" s="1507"/>
      <c r="TYI223" s="1506"/>
      <c r="TYJ223" s="1506"/>
      <c r="TYK223" s="1506"/>
      <c r="TYL223" s="1508"/>
      <c r="TYM223" s="1509"/>
      <c r="TYN223" s="1510"/>
      <c r="TYO223" s="1506"/>
      <c r="TYP223" s="1507"/>
      <c r="TYQ223" s="1507"/>
      <c r="TYR223" s="1506"/>
      <c r="TYS223" s="1506"/>
      <c r="TYT223" s="1506"/>
      <c r="TYU223" s="1508"/>
      <c r="TYV223" s="1509"/>
      <c r="TYW223" s="1510"/>
      <c r="TYX223" s="1506"/>
      <c r="TYY223" s="1507"/>
      <c r="TYZ223" s="1507"/>
      <c r="TZA223" s="1506"/>
      <c r="TZB223" s="1506"/>
      <c r="TZC223" s="1506"/>
      <c r="TZD223" s="1508"/>
      <c r="TZE223" s="1509"/>
      <c r="TZF223" s="1510"/>
      <c r="TZG223" s="1506"/>
      <c r="TZH223" s="1507"/>
      <c r="TZI223" s="1507"/>
      <c r="TZJ223" s="1506"/>
      <c r="TZK223" s="1506"/>
      <c r="TZL223" s="1506"/>
      <c r="TZM223" s="1508"/>
      <c r="TZN223" s="1509"/>
      <c r="TZO223" s="1510"/>
      <c r="TZP223" s="1506"/>
      <c r="TZQ223" s="1507"/>
      <c r="TZR223" s="1507"/>
      <c r="TZS223" s="1506"/>
      <c r="TZT223" s="1506"/>
      <c r="TZU223" s="1506"/>
      <c r="TZV223" s="1508"/>
      <c r="TZW223" s="1509"/>
      <c r="TZX223" s="1510"/>
      <c r="TZY223" s="1506"/>
      <c r="TZZ223" s="1507"/>
      <c r="UAA223" s="1507"/>
      <c r="UAB223" s="1506"/>
      <c r="UAC223" s="1506"/>
      <c r="UAD223" s="1506"/>
      <c r="UAE223" s="1508"/>
      <c r="UAF223" s="1509"/>
      <c r="UAG223" s="1510"/>
      <c r="UAH223" s="1506"/>
      <c r="UAI223" s="1507"/>
      <c r="UAJ223" s="1507"/>
      <c r="UAK223" s="1506"/>
      <c r="UAL223" s="1506"/>
      <c r="UAM223" s="1506"/>
      <c r="UAN223" s="1508"/>
      <c r="UAO223" s="1509"/>
      <c r="UAP223" s="1510"/>
      <c r="UAQ223" s="1506"/>
      <c r="UAR223" s="1507"/>
      <c r="UAS223" s="1507"/>
      <c r="UAT223" s="1506"/>
      <c r="UAU223" s="1506"/>
      <c r="UAV223" s="1506"/>
      <c r="UAW223" s="1508"/>
      <c r="UAX223" s="1509"/>
      <c r="UAY223" s="1510"/>
      <c r="UAZ223" s="1506"/>
      <c r="UBA223" s="1507"/>
      <c r="UBB223" s="1507"/>
      <c r="UBC223" s="1506"/>
      <c r="UBD223" s="1506"/>
      <c r="UBE223" s="1506"/>
      <c r="UBF223" s="1508"/>
      <c r="UBG223" s="1509"/>
      <c r="UBH223" s="1510"/>
      <c r="UBI223" s="1506"/>
      <c r="UBJ223" s="1507"/>
      <c r="UBK223" s="1507"/>
      <c r="UBL223" s="1506"/>
      <c r="UBM223" s="1506"/>
      <c r="UBN223" s="1506"/>
      <c r="UBO223" s="1508"/>
      <c r="UBP223" s="1509"/>
      <c r="UBQ223" s="1510"/>
      <c r="UBR223" s="1506"/>
      <c r="UBS223" s="1507"/>
      <c r="UBT223" s="1507"/>
      <c r="UBU223" s="1506"/>
      <c r="UBV223" s="1506"/>
      <c r="UBW223" s="1506"/>
      <c r="UBX223" s="1508"/>
      <c r="UBY223" s="1509"/>
      <c r="UBZ223" s="1510"/>
      <c r="UCA223" s="1506"/>
      <c r="UCB223" s="1507"/>
      <c r="UCC223" s="1507"/>
      <c r="UCD223" s="1506"/>
      <c r="UCE223" s="1506"/>
      <c r="UCF223" s="1506"/>
      <c r="UCG223" s="1508"/>
      <c r="UCH223" s="1509"/>
      <c r="UCI223" s="1510"/>
      <c r="UCJ223" s="1506"/>
      <c r="UCK223" s="1507"/>
      <c r="UCL223" s="1507"/>
      <c r="UCM223" s="1506"/>
      <c r="UCN223" s="1506"/>
      <c r="UCO223" s="1506"/>
      <c r="UCP223" s="1508"/>
      <c r="UCQ223" s="1509"/>
      <c r="UCR223" s="1510"/>
      <c r="UCS223" s="1506"/>
      <c r="UCT223" s="1507"/>
      <c r="UCU223" s="1507"/>
      <c r="UCV223" s="1506"/>
      <c r="UCW223" s="1506"/>
      <c r="UCX223" s="1506"/>
      <c r="UCY223" s="1508"/>
      <c r="UCZ223" s="1509"/>
      <c r="UDA223" s="1510"/>
      <c r="UDB223" s="1506"/>
      <c r="UDC223" s="1507"/>
      <c r="UDD223" s="1507"/>
      <c r="UDE223" s="1506"/>
      <c r="UDF223" s="1506"/>
      <c r="UDG223" s="1506"/>
      <c r="UDH223" s="1508"/>
      <c r="UDI223" s="1509"/>
      <c r="UDJ223" s="1510"/>
      <c r="UDK223" s="1506"/>
      <c r="UDL223" s="1507"/>
      <c r="UDM223" s="1507"/>
      <c r="UDN223" s="1506"/>
      <c r="UDO223" s="1506"/>
      <c r="UDP223" s="1506"/>
      <c r="UDQ223" s="1508"/>
      <c r="UDR223" s="1509"/>
      <c r="UDS223" s="1510"/>
      <c r="UDT223" s="1506"/>
      <c r="UDU223" s="1507"/>
      <c r="UDV223" s="1507"/>
      <c r="UDW223" s="1506"/>
      <c r="UDX223" s="1506"/>
      <c r="UDY223" s="1506"/>
      <c r="UDZ223" s="1508"/>
      <c r="UEA223" s="1509"/>
      <c r="UEB223" s="1510"/>
      <c r="UEC223" s="1506"/>
      <c r="UED223" s="1507"/>
      <c r="UEE223" s="1507"/>
      <c r="UEF223" s="1506"/>
      <c r="UEG223" s="1506"/>
      <c r="UEH223" s="1506"/>
      <c r="UEI223" s="1508"/>
      <c r="UEJ223" s="1509"/>
      <c r="UEK223" s="1510"/>
      <c r="UEL223" s="1506"/>
      <c r="UEM223" s="1507"/>
      <c r="UEN223" s="1507"/>
      <c r="UEO223" s="1506"/>
      <c r="UEP223" s="1506"/>
      <c r="UEQ223" s="1506"/>
      <c r="UER223" s="1508"/>
      <c r="UES223" s="1509"/>
      <c r="UET223" s="1510"/>
      <c r="UEU223" s="1506"/>
      <c r="UEV223" s="1507"/>
      <c r="UEW223" s="1507"/>
      <c r="UEX223" s="1506"/>
      <c r="UEY223" s="1506"/>
      <c r="UEZ223" s="1506"/>
      <c r="UFA223" s="1508"/>
      <c r="UFB223" s="1509"/>
      <c r="UFC223" s="1510"/>
      <c r="UFD223" s="1506"/>
      <c r="UFE223" s="1507"/>
      <c r="UFF223" s="1507"/>
      <c r="UFG223" s="1506"/>
      <c r="UFH223" s="1506"/>
      <c r="UFI223" s="1506"/>
      <c r="UFJ223" s="1508"/>
      <c r="UFK223" s="1509"/>
      <c r="UFL223" s="1510"/>
      <c r="UFM223" s="1506"/>
      <c r="UFN223" s="1507"/>
      <c r="UFO223" s="1507"/>
      <c r="UFP223" s="1506"/>
      <c r="UFQ223" s="1506"/>
      <c r="UFR223" s="1506"/>
      <c r="UFS223" s="1508"/>
      <c r="UFT223" s="1509"/>
      <c r="UFU223" s="1510"/>
      <c r="UFV223" s="1506"/>
      <c r="UFW223" s="1507"/>
      <c r="UFX223" s="1507"/>
      <c r="UFY223" s="1506"/>
      <c r="UFZ223" s="1506"/>
      <c r="UGA223" s="1506"/>
      <c r="UGB223" s="1508"/>
      <c r="UGC223" s="1509"/>
      <c r="UGD223" s="1510"/>
      <c r="UGE223" s="1506"/>
      <c r="UGF223" s="1507"/>
      <c r="UGG223" s="1507"/>
      <c r="UGH223" s="1506"/>
      <c r="UGI223" s="1506"/>
      <c r="UGJ223" s="1506"/>
      <c r="UGK223" s="1508"/>
      <c r="UGL223" s="1509"/>
      <c r="UGM223" s="1510"/>
      <c r="UGN223" s="1506"/>
      <c r="UGO223" s="1507"/>
      <c r="UGP223" s="1507"/>
      <c r="UGQ223" s="1506"/>
      <c r="UGR223" s="1506"/>
      <c r="UGS223" s="1506"/>
      <c r="UGT223" s="1508"/>
      <c r="UGU223" s="1509"/>
      <c r="UGV223" s="1510"/>
      <c r="UGW223" s="1506"/>
      <c r="UGX223" s="1507"/>
      <c r="UGY223" s="1507"/>
      <c r="UGZ223" s="1506"/>
      <c r="UHA223" s="1506"/>
      <c r="UHB223" s="1506"/>
      <c r="UHC223" s="1508"/>
      <c r="UHD223" s="1509"/>
      <c r="UHE223" s="1510"/>
      <c r="UHF223" s="1506"/>
      <c r="UHG223" s="1507"/>
      <c r="UHH223" s="1507"/>
      <c r="UHI223" s="1506"/>
      <c r="UHJ223" s="1506"/>
      <c r="UHK223" s="1506"/>
      <c r="UHL223" s="1508"/>
      <c r="UHM223" s="1509"/>
      <c r="UHN223" s="1510"/>
      <c r="UHO223" s="1506"/>
      <c r="UHP223" s="1507"/>
      <c r="UHQ223" s="1507"/>
      <c r="UHR223" s="1506"/>
      <c r="UHS223" s="1506"/>
      <c r="UHT223" s="1506"/>
      <c r="UHU223" s="1508"/>
      <c r="UHV223" s="1509"/>
      <c r="UHW223" s="1510"/>
      <c r="UHX223" s="1506"/>
      <c r="UHY223" s="1507"/>
      <c r="UHZ223" s="1507"/>
      <c r="UIA223" s="1506"/>
      <c r="UIB223" s="1506"/>
      <c r="UIC223" s="1506"/>
      <c r="UID223" s="1508"/>
      <c r="UIE223" s="1509"/>
      <c r="UIF223" s="1510"/>
      <c r="UIG223" s="1506"/>
      <c r="UIH223" s="1507"/>
      <c r="UII223" s="1507"/>
      <c r="UIJ223" s="1506"/>
      <c r="UIK223" s="1506"/>
      <c r="UIL223" s="1506"/>
      <c r="UIM223" s="1508"/>
      <c r="UIN223" s="1509"/>
      <c r="UIO223" s="1510"/>
      <c r="UIP223" s="1506"/>
      <c r="UIQ223" s="1507"/>
      <c r="UIR223" s="1507"/>
      <c r="UIS223" s="1506"/>
      <c r="UIT223" s="1506"/>
      <c r="UIU223" s="1506"/>
      <c r="UIV223" s="1508"/>
      <c r="UIW223" s="1509"/>
      <c r="UIX223" s="1510"/>
      <c r="UIY223" s="1506"/>
      <c r="UIZ223" s="1507"/>
      <c r="UJA223" s="1507"/>
      <c r="UJB223" s="1506"/>
      <c r="UJC223" s="1506"/>
      <c r="UJD223" s="1506"/>
      <c r="UJE223" s="1508"/>
      <c r="UJF223" s="1509"/>
      <c r="UJG223" s="1510"/>
      <c r="UJH223" s="1506"/>
      <c r="UJI223" s="1507"/>
      <c r="UJJ223" s="1507"/>
      <c r="UJK223" s="1506"/>
      <c r="UJL223" s="1506"/>
      <c r="UJM223" s="1506"/>
      <c r="UJN223" s="1508"/>
      <c r="UJO223" s="1509"/>
      <c r="UJP223" s="1510"/>
      <c r="UJQ223" s="1506"/>
      <c r="UJR223" s="1507"/>
      <c r="UJS223" s="1507"/>
      <c r="UJT223" s="1506"/>
      <c r="UJU223" s="1506"/>
      <c r="UJV223" s="1506"/>
      <c r="UJW223" s="1508"/>
      <c r="UJX223" s="1509"/>
      <c r="UJY223" s="1510"/>
      <c r="UJZ223" s="1506"/>
      <c r="UKA223" s="1507"/>
      <c r="UKB223" s="1507"/>
      <c r="UKC223" s="1506"/>
      <c r="UKD223" s="1506"/>
      <c r="UKE223" s="1506"/>
      <c r="UKF223" s="1508"/>
      <c r="UKG223" s="1509"/>
      <c r="UKH223" s="1510"/>
      <c r="UKI223" s="1506"/>
      <c r="UKJ223" s="1507"/>
      <c r="UKK223" s="1507"/>
      <c r="UKL223" s="1506"/>
      <c r="UKM223" s="1506"/>
      <c r="UKN223" s="1506"/>
      <c r="UKO223" s="1508"/>
      <c r="UKP223" s="1509"/>
      <c r="UKQ223" s="1510"/>
      <c r="UKR223" s="1506"/>
      <c r="UKS223" s="1507"/>
      <c r="UKT223" s="1507"/>
      <c r="UKU223" s="1506"/>
      <c r="UKV223" s="1506"/>
      <c r="UKW223" s="1506"/>
      <c r="UKX223" s="1508"/>
      <c r="UKY223" s="1509"/>
      <c r="UKZ223" s="1510"/>
      <c r="ULA223" s="1506"/>
      <c r="ULB223" s="1507"/>
      <c r="ULC223" s="1507"/>
      <c r="ULD223" s="1506"/>
      <c r="ULE223" s="1506"/>
      <c r="ULF223" s="1506"/>
      <c r="ULG223" s="1508"/>
      <c r="ULH223" s="1509"/>
      <c r="ULI223" s="1510"/>
      <c r="ULJ223" s="1506"/>
      <c r="ULK223" s="1507"/>
      <c r="ULL223" s="1507"/>
      <c r="ULM223" s="1506"/>
      <c r="ULN223" s="1506"/>
      <c r="ULO223" s="1506"/>
      <c r="ULP223" s="1508"/>
      <c r="ULQ223" s="1509"/>
      <c r="ULR223" s="1510"/>
      <c r="ULS223" s="1506"/>
      <c r="ULT223" s="1507"/>
      <c r="ULU223" s="1507"/>
      <c r="ULV223" s="1506"/>
      <c r="ULW223" s="1506"/>
      <c r="ULX223" s="1506"/>
      <c r="ULY223" s="1508"/>
      <c r="ULZ223" s="1509"/>
      <c r="UMA223" s="1510"/>
      <c r="UMB223" s="1506"/>
      <c r="UMC223" s="1507"/>
      <c r="UMD223" s="1507"/>
      <c r="UME223" s="1506"/>
      <c r="UMF223" s="1506"/>
      <c r="UMG223" s="1506"/>
      <c r="UMH223" s="1508"/>
      <c r="UMI223" s="1509"/>
      <c r="UMJ223" s="1510"/>
      <c r="UMK223" s="1506"/>
      <c r="UML223" s="1507"/>
      <c r="UMM223" s="1507"/>
      <c r="UMN223" s="1506"/>
      <c r="UMO223" s="1506"/>
      <c r="UMP223" s="1506"/>
      <c r="UMQ223" s="1508"/>
      <c r="UMR223" s="1509"/>
      <c r="UMS223" s="1510"/>
      <c r="UMT223" s="1506"/>
      <c r="UMU223" s="1507"/>
      <c r="UMV223" s="1507"/>
      <c r="UMW223" s="1506"/>
      <c r="UMX223" s="1506"/>
      <c r="UMY223" s="1506"/>
      <c r="UMZ223" s="1508"/>
      <c r="UNA223" s="1509"/>
      <c r="UNB223" s="1510"/>
      <c r="UNC223" s="1506"/>
      <c r="UND223" s="1507"/>
      <c r="UNE223" s="1507"/>
      <c r="UNF223" s="1506"/>
      <c r="UNG223" s="1506"/>
      <c r="UNH223" s="1506"/>
      <c r="UNI223" s="1508"/>
      <c r="UNJ223" s="1509"/>
      <c r="UNK223" s="1510"/>
      <c r="UNL223" s="1506"/>
      <c r="UNM223" s="1507"/>
      <c r="UNN223" s="1507"/>
      <c r="UNO223" s="1506"/>
      <c r="UNP223" s="1506"/>
      <c r="UNQ223" s="1506"/>
      <c r="UNR223" s="1508"/>
      <c r="UNS223" s="1509"/>
      <c r="UNT223" s="1510"/>
      <c r="UNU223" s="1506"/>
      <c r="UNV223" s="1507"/>
      <c r="UNW223" s="1507"/>
      <c r="UNX223" s="1506"/>
      <c r="UNY223" s="1506"/>
      <c r="UNZ223" s="1506"/>
      <c r="UOA223" s="1508"/>
      <c r="UOB223" s="1509"/>
      <c r="UOC223" s="1510"/>
      <c r="UOD223" s="1506"/>
      <c r="UOE223" s="1507"/>
      <c r="UOF223" s="1507"/>
      <c r="UOG223" s="1506"/>
      <c r="UOH223" s="1506"/>
      <c r="UOI223" s="1506"/>
      <c r="UOJ223" s="1508"/>
      <c r="UOK223" s="1509"/>
      <c r="UOL223" s="1510"/>
      <c r="UOM223" s="1506"/>
      <c r="UON223" s="1507"/>
      <c r="UOO223" s="1507"/>
      <c r="UOP223" s="1506"/>
      <c r="UOQ223" s="1506"/>
      <c r="UOR223" s="1506"/>
      <c r="UOS223" s="1508"/>
      <c r="UOT223" s="1509"/>
      <c r="UOU223" s="1510"/>
      <c r="UOV223" s="1506"/>
      <c r="UOW223" s="1507"/>
      <c r="UOX223" s="1507"/>
      <c r="UOY223" s="1506"/>
      <c r="UOZ223" s="1506"/>
      <c r="UPA223" s="1506"/>
      <c r="UPB223" s="1508"/>
      <c r="UPC223" s="1509"/>
      <c r="UPD223" s="1510"/>
      <c r="UPE223" s="1506"/>
      <c r="UPF223" s="1507"/>
      <c r="UPG223" s="1507"/>
      <c r="UPH223" s="1506"/>
      <c r="UPI223" s="1506"/>
      <c r="UPJ223" s="1506"/>
      <c r="UPK223" s="1508"/>
      <c r="UPL223" s="1509"/>
      <c r="UPM223" s="1510"/>
      <c r="UPN223" s="1506"/>
      <c r="UPO223" s="1507"/>
      <c r="UPP223" s="1507"/>
      <c r="UPQ223" s="1506"/>
      <c r="UPR223" s="1506"/>
      <c r="UPS223" s="1506"/>
      <c r="UPT223" s="1508"/>
      <c r="UPU223" s="1509"/>
      <c r="UPV223" s="1510"/>
      <c r="UPW223" s="1506"/>
      <c r="UPX223" s="1507"/>
      <c r="UPY223" s="1507"/>
      <c r="UPZ223" s="1506"/>
      <c r="UQA223" s="1506"/>
      <c r="UQB223" s="1506"/>
      <c r="UQC223" s="1508"/>
      <c r="UQD223" s="1509"/>
      <c r="UQE223" s="1510"/>
      <c r="UQF223" s="1506"/>
      <c r="UQG223" s="1507"/>
      <c r="UQH223" s="1507"/>
      <c r="UQI223" s="1506"/>
      <c r="UQJ223" s="1506"/>
      <c r="UQK223" s="1506"/>
      <c r="UQL223" s="1508"/>
      <c r="UQM223" s="1509"/>
      <c r="UQN223" s="1510"/>
      <c r="UQO223" s="1506"/>
      <c r="UQP223" s="1507"/>
      <c r="UQQ223" s="1507"/>
      <c r="UQR223" s="1506"/>
      <c r="UQS223" s="1506"/>
      <c r="UQT223" s="1506"/>
      <c r="UQU223" s="1508"/>
      <c r="UQV223" s="1509"/>
      <c r="UQW223" s="1510"/>
      <c r="UQX223" s="1506"/>
      <c r="UQY223" s="1507"/>
      <c r="UQZ223" s="1507"/>
      <c r="URA223" s="1506"/>
      <c r="URB223" s="1506"/>
      <c r="URC223" s="1506"/>
      <c r="URD223" s="1508"/>
      <c r="URE223" s="1509"/>
      <c r="URF223" s="1510"/>
      <c r="URG223" s="1506"/>
      <c r="URH223" s="1507"/>
      <c r="URI223" s="1507"/>
      <c r="URJ223" s="1506"/>
      <c r="URK223" s="1506"/>
      <c r="URL223" s="1506"/>
      <c r="URM223" s="1508"/>
      <c r="URN223" s="1509"/>
      <c r="URO223" s="1510"/>
      <c r="URP223" s="1506"/>
      <c r="URQ223" s="1507"/>
      <c r="URR223" s="1507"/>
      <c r="URS223" s="1506"/>
      <c r="URT223" s="1506"/>
      <c r="URU223" s="1506"/>
      <c r="URV223" s="1508"/>
      <c r="URW223" s="1509"/>
      <c r="URX223" s="1510"/>
      <c r="URY223" s="1506"/>
      <c r="URZ223" s="1507"/>
      <c r="USA223" s="1507"/>
      <c r="USB223" s="1506"/>
      <c r="USC223" s="1506"/>
      <c r="USD223" s="1506"/>
      <c r="USE223" s="1508"/>
      <c r="USF223" s="1509"/>
      <c r="USG223" s="1510"/>
      <c r="USH223" s="1506"/>
      <c r="USI223" s="1507"/>
      <c r="USJ223" s="1507"/>
      <c r="USK223" s="1506"/>
      <c r="USL223" s="1506"/>
      <c r="USM223" s="1506"/>
      <c r="USN223" s="1508"/>
      <c r="USO223" s="1509"/>
      <c r="USP223" s="1510"/>
      <c r="USQ223" s="1506"/>
      <c r="USR223" s="1507"/>
      <c r="USS223" s="1507"/>
      <c r="UST223" s="1506"/>
      <c r="USU223" s="1506"/>
      <c r="USV223" s="1506"/>
      <c r="USW223" s="1508"/>
      <c r="USX223" s="1509"/>
      <c r="USY223" s="1510"/>
      <c r="USZ223" s="1506"/>
      <c r="UTA223" s="1507"/>
      <c r="UTB223" s="1507"/>
      <c r="UTC223" s="1506"/>
      <c r="UTD223" s="1506"/>
      <c r="UTE223" s="1506"/>
      <c r="UTF223" s="1508"/>
      <c r="UTG223" s="1509"/>
      <c r="UTH223" s="1510"/>
      <c r="UTI223" s="1506"/>
      <c r="UTJ223" s="1507"/>
      <c r="UTK223" s="1507"/>
      <c r="UTL223" s="1506"/>
      <c r="UTM223" s="1506"/>
      <c r="UTN223" s="1506"/>
      <c r="UTO223" s="1508"/>
      <c r="UTP223" s="1509"/>
      <c r="UTQ223" s="1510"/>
      <c r="UTR223" s="1506"/>
      <c r="UTS223" s="1507"/>
      <c r="UTT223" s="1507"/>
      <c r="UTU223" s="1506"/>
      <c r="UTV223" s="1506"/>
      <c r="UTW223" s="1506"/>
      <c r="UTX223" s="1508"/>
      <c r="UTY223" s="1509"/>
      <c r="UTZ223" s="1510"/>
      <c r="UUA223" s="1506"/>
      <c r="UUB223" s="1507"/>
      <c r="UUC223" s="1507"/>
      <c r="UUD223" s="1506"/>
      <c r="UUE223" s="1506"/>
      <c r="UUF223" s="1506"/>
      <c r="UUG223" s="1508"/>
      <c r="UUH223" s="1509"/>
      <c r="UUI223" s="1510"/>
      <c r="UUJ223" s="1506"/>
      <c r="UUK223" s="1507"/>
      <c r="UUL223" s="1507"/>
      <c r="UUM223" s="1506"/>
      <c r="UUN223" s="1506"/>
      <c r="UUO223" s="1506"/>
      <c r="UUP223" s="1508"/>
      <c r="UUQ223" s="1509"/>
      <c r="UUR223" s="1510"/>
      <c r="UUS223" s="1506"/>
      <c r="UUT223" s="1507"/>
      <c r="UUU223" s="1507"/>
      <c r="UUV223" s="1506"/>
      <c r="UUW223" s="1506"/>
      <c r="UUX223" s="1506"/>
      <c r="UUY223" s="1508"/>
      <c r="UUZ223" s="1509"/>
      <c r="UVA223" s="1510"/>
      <c r="UVB223" s="1506"/>
      <c r="UVC223" s="1507"/>
      <c r="UVD223" s="1507"/>
      <c r="UVE223" s="1506"/>
      <c r="UVF223" s="1506"/>
      <c r="UVG223" s="1506"/>
      <c r="UVH223" s="1508"/>
      <c r="UVI223" s="1509"/>
      <c r="UVJ223" s="1510"/>
      <c r="UVK223" s="1506"/>
      <c r="UVL223" s="1507"/>
      <c r="UVM223" s="1507"/>
      <c r="UVN223" s="1506"/>
      <c r="UVO223" s="1506"/>
      <c r="UVP223" s="1506"/>
      <c r="UVQ223" s="1508"/>
      <c r="UVR223" s="1509"/>
      <c r="UVS223" s="1510"/>
      <c r="UVT223" s="1506"/>
      <c r="UVU223" s="1507"/>
      <c r="UVV223" s="1507"/>
      <c r="UVW223" s="1506"/>
      <c r="UVX223" s="1506"/>
      <c r="UVY223" s="1506"/>
      <c r="UVZ223" s="1508"/>
      <c r="UWA223" s="1509"/>
      <c r="UWB223" s="1510"/>
      <c r="UWC223" s="1506"/>
      <c r="UWD223" s="1507"/>
      <c r="UWE223" s="1507"/>
      <c r="UWF223" s="1506"/>
      <c r="UWG223" s="1506"/>
      <c r="UWH223" s="1506"/>
      <c r="UWI223" s="1508"/>
      <c r="UWJ223" s="1509"/>
      <c r="UWK223" s="1510"/>
      <c r="UWL223" s="1506"/>
      <c r="UWM223" s="1507"/>
      <c r="UWN223" s="1507"/>
      <c r="UWO223" s="1506"/>
      <c r="UWP223" s="1506"/>
      <c r="UWQ223" s="1506"/>
      <c r="UWR223" s="1508"/>
      <c r="UWS223" s="1509"/>
      <c r="UWT223" s="1510"/>
      <c r="UWU223" s="1506"/>
      <c r="UWV223" s="1507"/>
      <c r="UWW223" s="1507"/>
      <c r="UWX223" s="1506"/>
      <c r="UWY223" s="1506"/>
      <c r="UWZ223" s="1506"/>
      <c r="UXA223" s="1508"/>
      <c r="UXB223" s="1509"/>
      <c r="UXC223" s="1510"/>
      <c r="UXD223" s="1506"/>
      <c r="UXE223" s="1507"/>
      <c r="UXF223" s="1507"/>
      <c r="UXG223" s="1506"/>
      <c r="UXH223" s="1506"/>
      <c r="UXI223" s="1506"/>
      <c r="UXJ223" s="1508"/>
      <c r="UXK223" s="1509"/>
      <c r="UXL223" s="1510"/>
      <c r="UXM223" s="1506"/>
      <c r="UXN223" s="1507"/>
      <c r="UXO223" s="1507"/>
      <c r="UXP223" s="1506"/>
      <c r="UXQ223" s="1506"/>
      <c r="UXR223" s="1506"/>
      <c r="UXS223" s="1508"/>
      <c r="UXT223" s="1509"/>
      <c r="UXU223" s="1510"/>
      <c r="UXV223" s="1506"/>
      <c r="UXW223" s="1507"/>
      <c r="UXX223" s="1507"/>
      <c r="UXY223" s="1506"/>
      <c r="UXZ223" s="1506"/>
      <c r="UYA223" s="1506"/>
      <c r="UYB223" s="1508"/>
      <c r="UYC223" s="1509"/>
      <c r="UYD223" s="1510"/>
      <c r="UYE223" s="1506"/>
      <c r="UYF223" s="1507"/>
      <c r="UYG223" s="1507"/>
      <c r="UYH223" s="1506"/>
      <c r="UYI223" s="1506"/>
      <c r="UYJ223" s="1506"/>
      <c r="UYK223" s="1508"/>
      <c r="UYL223" s="1509"/>
      <c r="UYM223" s="1510"/>
      <c r="UYN223" s="1506"/>
      <c r="UYO223" s="1507"/>
      <c r="UYP223" s="1507"/>
      <c r="UYQ223" s="1506"/>
      <c r="UYR223" s="1506"/>
      <c r="UYS223" s="1506"/>
      <c r="UYT223" s="1508"/>
      <c r="UYU223" s="1509"/>
      <c r="UYV223" s="1510"/>
      <c r="UYW223" s="1506"/>
      <c r="UYX223" s="1507"/>
      <c r="UYY223" s="1507"/>
      <c r="UYZ223" s="1506"/>
      <c r="UZA223" s="1506"/>
      <c r="UZB223" s="1506"/>
      <c r="UZC223" s="1508"/>
      <c r="UZD223" s="1509"/>
      <c r="UZE223" s="1510"/>
      <c r="UZF223" s="1506"/>
      <c r="UZG223" s="1507"/>
      <c r="UZH223" s="1507"/>
      <c r="UZI223" s="1506"/>
      <c r="UZJ223" s="1506"/>
      <c r="UZK223" s="1506"/>
      <c r="UZL223" s="1508"/>
      <c r="UZM223" s="1509"/>
      <c r="UZN223" s="1510"/>
      <c r="UZO223" s="1506"/>
      <c r="UZP223" s="1507"/>
      <c r="UZQ223" s="1507"/>
      <c r="UZR223" s="1506"/>
      <c r="UZS223" s="1506"/>
      <c r="UZT223" s="1506"/>
      <c r="UZU223" s="1508"/>
      <c r="UZV223" s="1509"/>
      <c r="UZW223" s="1510"/>
      <c r="UZX223" s="1506"/>
      <c r="UZY223" s="1507"/>
      <c r="UZZ223" s="1507"/>
      <c r="VAA223" s="1506"/>
      <c r="VAB223" s="1506"/>
      <c r="VAC223" s="1506"/>
      <c r="VAD223" s="1508"/>
      <c r="VAE223" s="1509"/>
      <c r="VAF223" s="1510"/>
      <c r="VAG223" s="1506"/>
      <c r="VAH223" s="1507"/>
      <c r="VAI223" s="1507"/>
      <c r="VAJ223" s="1506"/>
      <c r="VAK223" s="1506"/>
      <c r="VAL223" s="1506"/>
      <c r="VAM223" s="1508"/>
      <c r="VAN223" s="1509"/>
      <c r="VAO223" s="1510"/>
      <c r="VAP223" s="1506"/>
      <c r="VAQ223" s="1507"/>
      <c r="VAR223" s="1507"/>
      <c r="VAS223" s="1506"/>
      <c r="VAT223" s="1506"/>
      <c r="VAU223" s="1506"/>
      <c r="VAV223" s="1508"/>
      <c r="VAW223" s="1509"/>
      <c r="VAX223" s="1510"/>
      <c r="VAY223" s="1506"/>
      <c r="VAZ223" s="1507"/>
      <c r="VBA223" s="1507"/>
      <c r="VBB223" s="1506"/>
      <c r="VBC223" s="1506"/>
      <c r="VBD223" s="1506"/>
      <c r="VBE223" s="1508"/>
      <c r="VBF223" s="1509"/>
      <c r="VBG223" s="1510"/>
      <c r="VBH223" s="1506"/>
      <c r="VBI223" s="1507"/>
      <c r="VBJ223" s="1507"/>
      <c r="VBK223" s="1506"/>
      <c r="VBL223" s="1506"/>
      <c r="VBM223" s="1506"/>
      <c r="VBN223" s="1508"/>
      <c r="VBO223" s="1509"/>
      <c r="VBP223" s="1510"/>
      <c r="VBQ223" s="1506"/>
      <c r="VBR223" s="1507"/>
      <c r="VBS223" s="1507"/>
      <c r="VBT223" s="1506"/>
      <c r="VBU223" s="1506"/>
      <c r="VBV223" s="1506"/>
      <c r="VBW223" s="1508"/>
      <c r="VBX223" s="1509"/>
      <c r="VBY223" s="1510"/>
      <c r="VBZ223" s="1506"/>
      <c r="VCA223" s="1507"/>
      <c r="VCB223" s="1507"/>
      <c r="VCC223" s="1506"/>
      <c r="VCD223" s="1506"/>
      <c r="VCE223" s="1506"/>
      <c r="VCF223" s="1508"/>
      <c r="VCG223" s="1509"/>
      <c r="VCH223" s="1510"/>
      <c r="VCI223" s="1506"/>
      <c r="VCJ223" s="1507"/>
      <c r="VCK223" s="1507"/>
      <c r="VCL223" s="1506"/>
      <c r="VCM223" s="1506"/>
      <c r="VCN223" s="1506"/>
      <c r="VCO223" s="1508"/>
      <c r="VCP223" s="1509"/>
      <c r="VCQ223" s="1510"/>
      <c r="VCR223" s="1506"/>
      <c r="VCS223" s="1507"/>
      <c r="VCT223" s="1507"/>
      <c r="VCU223" s="1506"/>
      <c r="VCV223" s="1506"/>
      <c r="VCW223" s="1506"/>
      <c r="VCX223" s="1508"/>
      <c r="VCY223" s="1509"/>
      <c r="VCZ223" s="1510"/>
      <c r="VDA223" s="1506"/>
      <c r="VDB223" s="1507"/>
      <c r="VDC223" s="1507"/>
      <c r="VDD223" s="1506"/>
      <c r="VDE223" s="1506"/>
      <c r="VDF223" s="1506"/>
      <c r="VDG223" s="1508"/>
      <c r="VDH223" s="1509"/>
      <c r="VDI223" s="1510"/>
      <c r="VDJ223" s="1506"/>
      <c r="VDK223" s="1507"/>
      <c r="VDL223" s="1507"/>
      <c r="VDM223" s="1506"/>
      <c r="VDN223" s="1506"/>
      <c r="VDO223" s="1506"/>
      <c r="VDP223" s="1508"/>
      <c r="VDQ223" s="1509"/>
      <c r="VDR223" s="1510"/>
      <c r="VDS223" s="1506"/>
      <c r="VDT223" s="1507"/>
      <c r="VDU223" s="1507"/>
      <c r="VDV223" s="1506"/>
      <c r="VDW223" s="1506"/>
      <c r="VDX223" s="1506"/>
      <c r="VDY223" s="1508"/>
      <c r="VDZ223" s="1509"/>
      <c r="VEA223" s="1510"/>
      <c r="VEB223" s="1506"/>
      <c r="VEC223" s="1507"/>
      <c r="VED223" s="1507"/>
      <c r="VEE223" s="1506"/>
      <c r="VEF223" s="1506"/>
      <c r="VEG223" s="1506"/>
      <c r="VEH223" s="1508"/>
      <c r="VEI223" s="1509"/>
      <c r="VEJ223" s="1510"/>
      <c r="VEK223" s="1506"/>
      <c r="VEL223" s="1507"/>
      <c r="VEM223" s="1507"/>
      <c r="VEN223" s="1506"/>
      <c r="VEO223" s="1506"/>
      <c r="VEP223" s="1506"/>
      <c r="VEQ223" s="1508"/>
      <c r="VER223" s="1509"/>
      <c r="VES223" s="1510"/>
      <c r="VET223" s="1506"/>
      <c r="VEU223" s="1507"/>
      <c r="VEV223" s="1507"/>
      <c r="VEW223" s="1506"/>
      <c r="VEX223" s="1506"/>
      <c r="VEY223" s="1506"/>
      <c r="VEZ223" s="1508"/>
      <c r="VFA223" s="1509"/>
      <c r="VFB223" s="1510"/>
      <c r="VFC223" s="1506"/>
      <c r="VFD223" s="1507"/>
      <c r="VFE223" s="1507"/>
      <c r="VFF223" s="1506"/>
      <c r="VFG223" s="1506"/>
      <c r="VFH223" s="1506"/>
      <c r="VFI223" s="1508"/>
      <c r="VFJ223" s="1509"/>
      <c r="VFK223" s="1510"/>
      <c r="VFL223" s="1506"/>
      <c r="VFM223" s="1507"/>
      <c r="VFN223" s="1507"/>
      <c r="VFO223" s="1506"/>
      <c r="VFP223" s="1506"/>
      <c r="VFQ223" s="1506"/>
      <c r="VFR223" s="1508"/>
      <c r="VFS223" s="1509"/>
      <c r="VFT223" s="1510"/>
      <c r="VFU223" s="1506"/>
      <c r="VFV223" s="1507"/>
      <c r="VFW223" s="1507"/>
      <c r="VFX223" s="1506"/>
      <c r="VFY223" s="1506"/>
      <c r="VFZ223" s="1506"/>
      <c r="VGA223" s="1508"/>
      <c r="VGB223" s="1509"/>
      <c r="VGC223" s="1510"/>
      <c r="VGD223" s="1506"/>
      <c r="VGE223" s="1507"/>
      <c r="VGF223" s="1507"/>
      <c r="VGG223" s="1506"/>
      <c r="VGH223" s="1506"/>
      <c r="VGI223" s="1506"/>
      <c r="VGJ223" s="1508"/>
      <c r="VGK223" s="1509"/>
      <c r="VGL223" s="1510"/>
      <c r="VGM223" s="1506"/>
      <c r="VGN223" s="1507"/>
      <c r="VGO223" s="1507"/>
      <c r="VGP223" s="1506"/>
      <c r="VGQ223" s="1506"/>
      <c r="VGR223" s="1506"/>
      <c r="VGS223" s="1508"/>
      <c r="VGT223" s="1509"/>
      <c r="VGU223" s="1510"/>
      <c r="VGV223" s="1506"/>
      <c r="VGW223" s="1507"/>
      <c r="VGX223" s="1507"/>
      <c r="VGY223" s="1506"/>
      <c r="VGZ223" s="1506"/>
      <c r="VHA223" s="1506"/>
      <c r="VHB223" s="1508"/>
      <c r="VHC223" s="1509"/>
      <c r="VHD223" s="1510"/>
      <c r="VHE223" s="1506"/>
      <c r="VHF223" s="1507"/>
      <c r="VHG223" s="1507"/>
      <c r="VHH223" s="1506"/>
      <c r="VHI223" s="1506"/>
      <c r="VHJ223" s="1506"/>
      <c r="VHK223" s="1508"/>
      <c r="VHL223" s="1509"/>
      <c r="VHM223" s="1510"/>
      <c r="VHN223" s="1506"/>
      <c r="VHO223" s="1507"/>
      <c r="VHP223" s="1507"/>
      <c r="VHQ223" s="1506"/>
      <c r="VHR223" s="1506"/>
      <c r="VHS223" s="1506"/>
      <c r="VHT223" s="1508"/>
      <c r="VHU223" s="1509"/>
      <c r="VHV223" s="1510"/>
      <c r="VHW223" s="1506"/>
      <c r="VHX223" s="1507"/>
      <c r="VHY223" s="1507"/>
      <c r="VHZ223" s="1506"/>
      <c r="VIA223" s="1506"/>
      <c r="VIB223" s="1506"/>
      <c r="VIC223" s="1508"/>
      <c r="VID223" s="1509"/>
      <c r="VIE223" s="1510"/>
      <c r="VIF223" s="1506"/>
      <c r="VIG223" s="1507"/>
      <c r="VIH223" s="1507"/>
      <c r="VII223" s="1506"/>
      <c r="VIJ223" s="1506"/>
      <c r="VIK223" s="1506"/>
      <c r="VIL223" s="1508"/>
      <c r="VIM223" s="1509"/>
      <c r="VIN223" s="1510"/>
      <c r="VIO223" s="1506"/>
      <c r="VIP223" s="1507"/>
      <c r="VIQ223" s="1507"/>
      <c r="VIR223" s="1506"/>
      <c r="VIS223" s="1506"/>
      <c r="VIT223" s="1506"/>
      <c r="VIU223" s="1508"/>
      <c r="VIV223" s="1509"/>
      <c r="VIW223" s="1510"/>
      <c r="VIX223" s="1506"/>
      <c r="VIY223" s="1507"/>
      <c r="VIZ223" s="1507"/>
      <c r="VJA223" s="1506"/>
      <c r="VJB223" s="1506"/>
      <c r="VJC223" s="1506"/>
      <c r="VJD223" s="1508"/>
      <c r="VJE223" s="1509"/>
      <c r="VJF223" s="1510"/>
      <c r="VJG223" s="1506"/>
      <c r="VJH223" s="1507"/>
      <c r="VJI223" s="1507"/>
      <c r="VJJ223" s="1506"/>
      <c r="VJK223" s="1506"/>
      <c r="VJL223" s="1506"/>
      <c r="VJM223" s="1508"/>
      <c r="VJN223" s="1509"/>
      <c r="VJO223" s="1510"/>
      <c r="VJP223" s="1506"/>
      <c r="VJQ223" s="1507"/>
      <c r="VJR223" s="1507"/>
      <c r="VJS223" s="1506"/>
      <c r="VJT223" s="1506"/>
      <c r="VJU223" s="1506"/>
      <c r="VJV223" s="1508"/>
      <c r="VJW223" s="1509"/>
      <c r="VJX223" s="1510"/>
      <c r="VJY223" s="1506"/>
      <c r="VJZ223" s="1507"/>
      <c r="VKA223" s="1507"/>
      <c r="VKB223" s="1506"/>
      <c r="VKC223" s="1506"/>
      <c r="VKD223" s="1506"/>
      <c r="VKE223" s="1508"/>
      <c r="VKF223" s="1509"/>
      <c r="VKG223" s="1510"/>
      <c r="VKH223" s="1506"/>
      <c r="VKI223" s="1507"/>
      <c r="VKJ223" s="1507"/>
      <c r="VKK223" s="1506"/>
      <c r="VKL223" s="1506"/>
      <c r="VKM223" s="1506"/>
      <c r="VKN223" s="1508"/>
      <c r="VKO223" s="1509"/>
      <c r="VKP223" s="1510"/>
      <c r="VKQ223" s="1506"/>
      <c r="VKR223" s="1507"/>
      <c r="VKS223" s="1507"/>
      <c r="VKT223" s="1506"/>
      <c r="VKU223" s="1506"/>
      <c r="VKV223" s="1506"/>
      <c r="VKW223" s="1508"/>
      <c r="VKX223" s="1509"/>
      <c r="VKY223" s="1510"/>
      <c r="VKZ223" s="1506"/>
      <c r="VLA223" s="1507"/>
      <c r="VLB223" s="1507"/>
      <c r="VLC223" s="1506"/>
      <c r="VLD223" s="1506"/>
      <c r="VLE223" s="1506"/>
      <c r="VLF223" s="1508"/>
      <c r="VLG223" s="1509"/>
      <c r="VLH223" s="1510"/>
      <c r="VLI223" s="1506"/>
      <c r="VLJ223" s="1507"/>
      <c r="VLK223" s="1507"/>
      <c r="VLL223" s="1506"/>
      <c r="VLM223" s="1506"/>
      <c r="VLN223" s="1506"/>
      <c r="VLO223" s="1508"/>
      <c r="VLP223" s="1509"/>
      <c r="VLQ223" s="1510"/>
      <c r="VLR223" s="1506"/>
      <c r="VLS223" s="1507"/>
      <c r="VLT223" s="1507"/>
      <c r="VLU223" s="1506"/>
      <c r="VLV223" s="1506"/>
      <c r="VLW223" s="1506"/>
      <c r="VLX223" s="1508"/>
      <c r="VLY223" s="1509"/>
      <c r="VLZ223" s="1510"/>
      <c r="VMA223" s="1506"/>
      <c r="VMB223" s="1507"/>
      <c r="VMC223" s="1507"/>
      <c r="VMD223" s="1506"/>
      <c r="VME223" s="1506"/>
      <c r="VMF223" s="1506"/>
      <c r="VMG223" s="1508"/>
      <c r="VMH223" s="1509"/>
      <c r="VMI223" s="1510"/>
      <c r="VMJ223" s="1506"/>
      <c r="VMK223" s="1507"/>
      <c r="VML223" s="1507"/>
      <c r="VMM223" s="1506"/>
      <c r="VMN223" s="1506"/>
      <c r="VMO223" s="1506"/>
      <c r="VMP223" s="1508"/>
      <c r="VMQ223" s="1509"/>
      <c r="VMR223" s="1510"/>
      <c r="VMS223" s="1506"/>
      <c r="VMT223" s="1507"/>
      <c r="VMU223" s="1507"/>
      <c r="VMV223" s="1506"/>
      <c r="VMW223" s="1506"/>
      <c r="VMX223" s="1506"/>
      <c r="VMY223" s="1508"/>
      <c r="VMZ223" s="1509"/>
      <c r="VNA223" s="1510"/>
      <c r="VNB223" s="1506"/>
      <c r="VNC223" s="1507"/>
      <c r="VND223" s="1507"/>
      <c r="VNE223" s="1506"/>
      <c r="VNF223" s="1506"/>
      <c r="VNG223" s="1506"/>
      <c r="VNH223" s="1508"/>
      <c r="VNI223" s="1509"/>
      <c r="VNJ223" s="1510"/>
      <c r="VNK223" s="1506"/>
      <c r="VNL223" s="1507"/>
      <c r="VNM223" s="1507"/>
      <c r="VNN223" s="1506"/>
      <c r="VNO223" s="1506"/>
      <c r="VNP223" s="1506"/>
      <c r="VNQ223" s="1508"/>
      <c r="VNR223" s="1509"/>
      <c r="VNS223" s="1510"/>
      <c r="VNT223" s="1506"/>
      <c r="VNU223" s="1507"/>
      <c r="VNV223" s="1507"/>
      <c r="VNW223" s="1506"/>
      <c r="VNX223" s="1506"/>
      <c r="VNY223" s="1506"/>
      <c r="VNZ223" s="1508"/>
      <c r="VOA223" s="1509"/>
      <c r="VOB223" s="1510"/>
      <c r="VOC223" s="1506"/>
      <c r="VOD223" s="1507"/>
      <c r="VOE223" s="1507"/>
      <c r="VOF223" s="1506"/>
      <c r="VOG223" s="1506"/>
      <c r="VOH223" s="1506"/>
      <c r="VOI223" s="1508"/>
      <c r="VOJ223" s="1509"/>
      <c r="VOK223" s="1510"/>
      <c r="VOL223" s="1506"/>
      <c r="VOM223" s="1507"/>
      <c r="VON223" s="1507"/>
      <c r="VOO223" s="1506"/>
      <c r="VOP223" s="1506"/>
      <c r="VOQ223" s="1506"/>
      <c r="VOR223" s="1508"/>
      <c r="VOS223" s="1509"/>
      <c r="VOT223" s="1510"/>
      <c r="VOU223" s="1506"/>
      <c r="VOV223" s="1507"/>
      <c r="VOW223" s="1507"/>
      <c r="VOX223" s="1506"/>
      <c r="VOY223" s="1506"/>
      <c r="VOZ223" s="1506"/>
      <c r="VPA223" s="1508"/>
      <c r="VPB223" s="1509"/>
      <c r="VPC223" s="1510"/>
      <c r="VPD223" s="1506"/>
      <c r="VPE223" s="1507"/>
      <c r="VPF223" s="1507"/>
      <c r="VPG223" s="1506"/>
      <c r="VPH223" s="1506"/>
      <c r="VPI223" s="1506"/>
      <c r="VPJ223" s="1508"/>
      <c r="VPK223" s="1509"/>
      <c r="VPL223" s="1510"/>
      <c r="VPM223" s="1506"/>
      <c r="VPN223" s="1507"/>
      <c r="VPO223" s="1507"/>
      <c r="VPP223" s="1506"/>
      <c r="VPQ223" s="1506"/>
      <c r="VPR223" s="1506"/>
      <c r="VPS223" s="1508"/>
      <c r="VPT223" s="1509"/>
      <c r="VPU223" s="1510"/>
      <c r="VPV223" s="1506"/>
      <c r="VPW223" s="1507"/>
      <c r="VPX223" s="1507"/>
      <c r="VPY223" s="1506"/>
      <c r="VPZ223" s="1506"/>
      <c r="VQA223" s="1506"/>
      <c r="VQB223" s="1508"/>
      <c r="VQC223" s="1509"/>
      <c r="VQD223" s="1510"/>
      <c r="VQE223" s="1506"/>
      <c r="VQF223" s="1507"/>
      <c r="VQG223" s="1507"/>
      <c r="VQH223" s="1506"/>
      <c r="VQI223" s="1506"/>
      <c r="VQJ223" s="1506"/>
      <c r="VQK223" s="1508"/>
      <c r="VQL223" s="1509"/>
      <c r="VQM223" s="1510"/>
      <c r="VQN223" s="1506"/>
      <c r="VQO223" s="1507"/>
      <c r="VQP223" s="1507"/>
      <c r="VQQ223" s="1506"/>
      <c r="VQR223" s="1506"/>
      <c r="VQS223" s="1506"/>
      <c r="VQT223" s="1508"/>
      <c r="VQU223" s="1509"/>
      <c r="VQV223" s="1510"/>
      <c r="VQW223" s="1506"/>
      <c r="VQX223" s="1507"/>
      <c r="VQY223" s="1507"/>
      <c r="VQZ223" s="1506"/>
      <c r="VRA223" s="1506"/>
      <c r="VRB223" s="1506"/>
      <c r="VRC223" s="1508"/>
      <c r="VRD223" s="1509"/>
      <c r="VRE223" s="1510"/>
      <c r="VRF223" s="1506"/>
      <c r="VRG223" s="1507"/>
      <c r="VRH223" s="1507"/>
      <c r="VRI223" s="1506"/>
      <c r="VRJ223" s="1506"/>
      <c r="VRK223" s="1506"/>
      <c r="VRL223" s="1508"/>
      <c r="VRM223" s="1509"/>
      <c r="VRN223" s="1510"/>
      <c r="VRO223" s="1506"/>
      <c r="VRP223" s="1507"/>
      <c r="VRQ223" s="1507"/>
      <c r="VRR223" s="1506"/>
      <c r="VRS223" s="1506"/>
      <c r="VRT223" s="1506"/>
      <c r="VRU223" s="1508"/>
      <c r="VRV223" s="1509"/>
      <c r="VRW223" s="1510"/>
      <c r="VRX223" s="1506"/>
      <c r="VRY223" s="1507"/>
      <c r="VRZ223" s="1507"/>
      <c r="VSA223" s="1506"/>
      <c r="VSB223" s="1506"/>
      <c r="VSC223" s="1506"/>
      <c r="VSD223" s="1508"/>
      <c r="VSE223" s="1509"/>
      <c r="VSF223" s="1510"/>
      <c r="VSG223" s="1506"/>
      <c r="VSH223" s="1507"/>
      <c r="VSI223" s="1507"/>
      <c r="VSJ223" s="1506"/>
      <c r="VSK223" s="1506"/>
      <c r="VSL223" s="1506"/>
      <c r="VSM223" s="1508"/>
      <c r="VSN223" s="1509"/>
      <c r="VSO223" s="1510"/>
      <c r="VSP223" s="1506"/>
      <c r="VSQ223" s="1507"/>
      <c r="VSR223" s="1507"/>
      <c r="VSS223" s="1506"/>
      <c r="VST223" s="1506"/>
      <c r="VSU223" s="1506"/>
      <c r="VSV223" s="1508"/>
      <c r="VSW223" s="1509"/>
      <c r="VSX223" s="1510"/>
      <c r="VSY223" s="1506"/>
      <c r="VSZ223" s="1507"/>
      <c r="VTA223" s="1507"/>
      <c r="VTB223" s="1506"/>
      <c r="VTC223" s="1506"/>
      <c r="VTD223" s="1506"/>
      <c r="VTE223" s="1508"/>
      <c r="VTF223" s="1509"/>
      <c r="VTG223" s="1510"/>
      <c r="VTH223" s="1506"/>
      <c r="VTI223" s="1507"/>
      <c r="VTJ223" s="1507"/>
      <c r="VTK223" s="1506"/>
      <c r="VTL223" s="1506"/>
      <c r="VTM223" s="1506"/>
      <c r="VTN223" s="1508"/>
      <c r="VTO223" s="1509"/>
      <c r="VTP223" s="1510"/>
      <c r="VTQ223" s="1506"/>
      <c r="VTR223" s="1507"/>
      <c r="VTS223" s="1507"/>
      <c r="VTT223" s="1506"/>
      <c r="VTU223" s="1506"/>
      <c r="VTV223" s="1506"/>
      <c r="VTW223" s="1508"/>
      <c r="VTX223" s="1509"/>
      <c r="VTY223" s="1510"/>
      <c r="VTZ223" s="1506"/>
      <c r="VUA223" s="1507"/>
      <c r="VUB223" s="1507"/>
      <c r="VUC223" s="1506"/>
      <c r="VUD223" s="1506"/>
      <c r="VUE223" s="1506"/>
      <c r="VUF223" s="1508"/>
      <c r="VUG223" s="1509"/>
      <c r="VUH223" s="1510"/>
      <c r="VUI223" s="1506"/>
      <c r="VUJ223" s="1507"/>
      <c r="VUK223" s="1507"/>
      <c r="VUL223" s="1506"/>
      <c r="VUM223" s="1506"/>
      <c r="VUN223" s="1506"/>
      <c r="VUO223" s="1508"/>
      <c r="VUP223" s="1509"/>
      <c r="VUQ223" s="1510"/>
      <c r="VUR223" s="1506"/>
      <c r="VUS223" s="1507"/>
      <c r="VUT223" s="1507"/>
      <c r="VUU223" s="1506"/>
      <c r="VUV223" s="1506"/>
      <c r="VUW223" s="1506"/>
      <c r="VUX223" s="1508"/>
      <c r="VUY223" s="1509"/>
      <c r="VUZ223" s="1510"/>
      <c r="VVA223" s="1506"/>
      <c r="VVB223" s="1507"/>
      <c r="VVC223" s="1507"/>
      <c r="VVD223" s="1506"/>
      <c r="VVE223" s="1506"/>
      <c r="VVF223" s="1506"/>
      <c r="VVG223" s="1508"/>
      <c r="VVH223" s="1509"/>
      <c r="VVI223" s="1510"/>
      <c r="VVJ223" s="1506"/>
      <c r="VVK223" s="1507"/>
      <c r="VVL223" s="1507"/>
      <c r="VVM223" s="1506"/>
      <c r="VVN223" s="1506"/>
      <c r="VVO223" s="1506"/>
      <c r="VVP223" s="1508"/>
      <c r="VVQ223" s="1509"/>
      <c r="VVR223" s="1510"/>
      <c r="VVS223" s="1506"/>
      <c r="VVT223" s="1507"/>
      <c r="VVU223" s="1507"/>
      <c r="VVV223" s="1506"/>
      <c r="VVW223" s="1506"/>
      <c r="VVX223" s="1506"/>
      <c r="VVY223" s="1508"/>
      <c r="VVZ223" s="1509"/>
      <c r="VWA223" s="1510"/>
      <c r="VWB223" s="1506"/>
      <c r="VWC223" s="1507"/>
      <c r="VWD223" s="1507"/>
      <c r="VWE223" s="1506"/>
      <c r="VWF223" s="1506"/>
      <c r="VWG223" s="1506"/>
      <c r="VWH223" s="1508"/>
      <c r="VWI223" s="1509"/>
      <c r="VWJ223" s="1510"/>
      <c r="VWK223" s="1506"/>
      <c r="VWL223" s="1507"/>
      <c r="VWM223" s="1507"/>
      <c r="VWN223" s="1506"/>
      <c r="VWO223" s="1506"/>
      <c r="VWP223" s="1506"/>
      <c r="VWQ223" s="1508"/>
      <c r="VWR223" s="1509"/>
      <c r="VWS223" s="1510"/>
      <c r="VWT223" s="1506"/>
      <c r="VWU223" s="1507"/>
      <c r="VWV223" s="1507"/>
      <c r="VWW223" s="1506"/>
      <c r="VWX223" s="1506"/>
      <c r="VWY223" s="1506"/>
      <c r="VWZ223" s="1508"/>
      <c r="VXA223" s="1509"/>
      <c r="VXB223" s="1510"/>
      <c r="VXC223" s="1506"/>
      <c r="VXD223" s="1507"/>
      <c r="VXE223" s="1507"/>
      <c r="VXF223" s="1506"/>
      <c r="VXG223" s="1506"/>
      <c r="VXH223" s="1506"/>
      <c r="VXI223" s="1508"/>
      <c r="VXJ223" s="1509"/>
      <c r="VXK223" s="1510"/>
      <c r="VXL223" s="1506"/>
      <c r="VXM223" s="1507"/>
      <c r="VXN223" s="1507"/>
      <c r="VXO223" s="1506"/>
      <c r="VXP223" s="1506"/>
      <c r="VXQ223" s="1506"/>
      <c r="VXR223" s="1508"/>
      <c r="VXS223" s="1509"/>
      <c r="VXT223" s="1510"/>
      <c r="VXU223" s="1506"/>
      <c r="VXV223" s="1507"/>
      <c r="VXW223" s="1507"/>
      <c r="VXX223" s="1506"/>
      <c r="VXY223" s="1506"/>
      <c r="VXZ223" s="1506"/>
      <c r="VYA223" s="1508"/>
      <c r="VYB223" s="1509"/>
      <c r="VYC223" s="1510"/>
      <c r="VYD223" s="1506"/>
      <c r="VYE223" s="1507"/>
      <c r="VYF223" s="1507"/>
      <c r="VYG223" s="1506"/>
      <c r="VYH223" s="1506"/>
      <c r="VYI223" s="1506"/>
      <c r="VYJ223" s="1508"/>
      <c r="VYK223" s="1509"/>
      <c r="VYL223" s="1510"/>
      <c r="VYM223" s="1506"/>
      <c r="VYN223" s="1507"/>
      <c r="VYO223" s="1507"/>
      <c r="VYP223" s="1506"/>
      <c r="VYQ223" s="1506"/>
      <c r="VYR223" s="1506"/>
      <c r="VYS223" s="1508"/>
      <c r="VYT223" s="1509"/>
      <c r="VYU223" s="1510"/>
      <c r="VYV223" s="1506"/>
      <c r="VYW223" s="1507"/>
      <c r="VYX223" s="1507"/>
      <c r="VYY223" s="1506"/>
      <c r="VYZ223" s="1506"/>
      <c r="VZA223" s="1506"/>
      <c r="VZB223" s="1508"/>
      <c r="VZC223" s="1509"/>
      <c r="VZD223" s="1510"/>
      <c r="VZE223" s="1506"/>
      <c r="VZF223" s="1507"/>
      <c r="VZG223" s="1507"/>
      <c r="VZH223" s="1506"/>
      <c r="VZI223" s="1506"/>
      <c r="VZJ223" s="1506"/>
      <c r="VZK223" s="1508"/>
      <c r="VZL223" s="1509"/>
      <c r="VZM223" s="1510"/>
      <c r="VZN223" s="1506"/>
      <c r="VZO223" s="1507"/>
      <c r="VZP223" s="1507"/>
      <c r="VZQ223" s="1506"/>
      <c r="VZR223" s="1506"/>
      <c r="VZS223" s="1506"/>
      <c r="VZT223" s="1508"/>
      <c r="VZU223" s="1509"/>
      <c r="VZV223" s="1510"/>
      <c r="VZW223" s="1506"/>
      <c r="VZX223" s="1507"/>
      <c r="VZY223" s="1507"/>
      <c r="VZZ223" s="1506"/>
      <c r="WAA223" s="1506"/>
      <c r="WAB223" s="1506"/>
      <c r="WAC223" s="1508"/>
      <c r="WAD223" s="1509"/>
      <c r="WAE223" s="1510"/>
      <c r="WAF223" s="1506"/>
      <c r="WAG223" s="1507"/>
      <c r="WAH223" s="1507"/>
      <c r="WAI223" s="1506"/>
      <c r="WAJ223" s="1506"/>
      <c r="WAK223" s="1506"/>
      <c r="WAL223" s="1508"/>
      <c r="WAM223" s="1509"/>
      <c r="WAN223" s="1510"/>
      <c r="WAO223" s="1506"/>
      <c r="WAP223" s="1507"/>
      <c r="WAQ223" s="1507"/>
      <c r="WAR223" s="1506"/>
      <c r="WAS223" s="1506"/>
      <c r="WAT223" s="1506"/>
      <c r="WAU223" s="1508"/>
      <c r="WAV223" s="1509"/>
      <c r="WAW223" s="1510"/>
      <c r="WAX223" s="1506"/>
      <c r="WAY223" s="1507"/>
      <c r="WAZ223" s="1507"/>
      <c r="WBA223" s="1506"/>
      <c r="WBB223" s="1506"/>
      <c r="WBC223" s="1506"/>
      <c r="WBD223" s="1508"/>
      <c r="WBE223" s="1509"/>
      <c r="WBF223" s="1510"/>
      <c r="WBG223" s="1506"/>
      <c r="WBH223" s="1507"/>
      <c r="WBI223" s="1507"/>
      <c r="WBJ223" s="1506"/>
      <c r="WBK223" s="1506"/>
      <c r="WBL223" s="1506"/>
      <c r="WBM223" s="1508"/>
      <c r="WBN223" s="1509"/>
      <c r="WBO223" s="1510"/>
      <c r="WBP223" s="1506"/>
      <c r="WBQ223" s="1507"/>
      <c r="WBR223" s="1507"/>
      <c r="WBS223" s="1506"/>
      <c r="WBT223" s="1506"/>
      <c r="WBU223" s="1506"/>
      <c r="WBV223" s="1508"/>
      <c r="WBW223" s="1509"/>
      <c r="WBX223" s="1510"/>
      <c r="WBY223" s="1506"/>
      <c r="WBZ223" s="1507"/>
      <c r="WCA223" s="1507"/>
      <c r="WCB223" s="1506"/>
      <c r="WCC223" s="1506"/>
      <c r="WCD223" s="1506"/>
      <c r="WCE223" s="1508"/>
      <c r="WCF223" s="1509"/>
      <c r="WCG223" s="1510"/>
      <c r="WCH223" s="1506"/>
      <c r="WCI223" s="1507"/>
      <c r="WCJ223" s="1507"/>
      <c r="WCK223" s="1506"/>
      <c r="WCL223" s="1506"/>
      <c r="WCM223" s="1506"/>
      <c r="WCN223" s="1508"/>
      <c r="WCO223" s="1509"/>
      <c r="WCP223" s="1510"/>
      <c r="WCQ223" s="1506"/>
      <c r="WCR223" s="1507"/>
      <c r="WCS223" s="1507"/>
      <c r="WCT223" s="1506"/>
      <c r="WCU223" s="1506"/>
      <c r="WCV223" s="1506"/>
      <c r="WCW223" s="1508"/>
      <c r="WCX223" s="1509"/>
      <c r="WCY223" s="1510"/>
      <c r="WCZ223" s="1506"/>
      <c r="WDA223" s="1507"/>
      <c r="WDB223" s="1507"/>
      <c r="WDC223" s="1506"/>
      <c r="WDD223" s="1506"/>
      <c r="WDE223" s="1506"/>
      <c r="WDF223" s="1508"/>
      <c r="WDG223" s="1509"/>
      <c r="WDH223" s="1510"/>
      <c r="WDI223" s="1506"/>
      <c r="WDJ223" s="1507"/>
      <c r="WDK223" s="1507"/>
      <c r="WDL223" s="1506"/>
      <c r="WDM223" s="1506"/>
      <c r="WDN223" s="1506"/>
      <c r="WDO223" s="1508"/>
      <c r="WDP223" s="1509"/>
      <c r="WDQ223" s="1510"/>
      <c r="WDR223" s="1506"/>
      <c r="WDS223" s="1507"/>
      <c r="WDT223" s="1507"/>
      <c r="WDU223" s="1506"/>
      <c r="WDV223" s="1506"/>
      <c r="WDW223" s="1506"/>
      <c r="WDX223" s="1508"/>
      <c r="WDY223" s="1509"/>
      <c r="WDZ223" s="1510"/>
      <c r="WEA223" s="1506"/>
      <c r="WEB223" s="1507"/>
      <c r="WEC223" s="1507"/>
      <c r="WED223" s="1506"/>
      <c r="WEE223" s="1506"/>
      <c r="WEF223" s="1506"/>
      <c r="WEG223" s="1508"/>
      <c r="WEH223" s="1509"/>
      <c r="WEI223" s="1510"/>
      <c r="WEJ223" s="1506"/>
      <c r="WEK223" s="1507"/>
      <c r="WEL223" s="1507"/>
      <c r="WEM223" s="1506"/>
      <c r="WEN223" s="1506"/>
      <c r="WEO223" s="1506"/>
      <c r="WEP223" s="1508"/>
      <c r="WEQ223" s="1509"/>
      <c r="WER223" s="1510"/>
      <c r="WES223" s="1506"/>
      <c r="WET223" s="1507"/>
      <c r="WEU223" s="1507"/>
      <c r="WEV223" s="1506"/>
      <c r="WEW223" s="1506"/>
      <c r="WEX223" s="1506"/>
      <c r="WEY223" s="1508"/>
      <c r="WEZ223" s="1509"/>
      <c r="WFA223" s="1510"/>
      <c r="WFB223" s="1506"/>
      <c r="WFC223" s="1507"/>
      <c r="WFD223" s="1507"/>
      <c r="WFE223" s="1506"/>
      <c r="WFF223" s="1506"/>
      <c r="WFG223" s="1506"/>
      <c r="WFH223" s="1508"/>
      <c r="WFI223" s="1509"/>
      <c r="WFJ223" s="1510"/>
      <c r="WFK223" s="1506"/>
      <c r="WFL223" s="1507"/>
      <c r="WFM223" s="1507"/>
      <c r="WFN223" s="1506"/>
      <c r="WFO223" s="1506"/>
      <c r="WFP223" s="1506"/>
      <c r="WFQ223" s="1508"/>
      <c r="WFR223" s="1509"/>
      <c r="WFS223" s="1510"/>
      <c r="WFT223" s="1506"/>
      <c r="WFU223" s="1507"/>
      <c r="WFV223" s="1507"/>
      <c r="WFW223" s="1506"/>
      <c r="WFX223" s="1506"/>
      <c r="WFY223" s="1506"/>
      <c r="WFZ223" s="1508"/>
      <c r="WGA223" s="1509"/>
      <c r="WGB223" s="1510"/>
      <c r="WGC223" s="1506"/>
      <c r="WGD223" s="1507"/>
      <c r="WGE223" s="1507"/>
      <c r="WGF223" s="1506"/>
      <c r="WGG223" s="1506"/>
      <c r="WGH223" s="1506"/>
      <c r="WGI223" s="1508"/>
      <c r="WGJ223" s="1509"/>
      <c r="WGK223" s="1510"/>
      <c r="WGL223" s="1506"/>
      <c r="WGM223" s="1507"/>
      <c r="WGN223" s="1507"/>
      <c r="WGO223" s="1506"/>
      <c r="WGP223" s="1506"/>
      <c r="WGQ223" s="1506"/>
      <c r="WGR223" s="1508"/>
      <c r="WGS223" s="1509"/>
      <c r="WGT223" s="1510"/>
      <c r="WGU223" s="1506"/>
      <c r="WGV223" s="1507"/>
      <c r="WGW223" s="1507"/>
      <c r="WGX223" s="1506"/>
      <c r="WGY223" s="1506"/>
      <c r="WGZ223" s="1506"/>
      <c r="WHA223" s="1508"/>
      <c r="WHB223" s="1509"/>
      <c r="WHC223" s="1510"/>
      <c r="WHD223" s="1506"/>
      <c r="WHE223" s="1507"/>
      <c r="WHF223" s="1507"/>
      <c r="WHG223" s="1506"/>
      <c r="WHH223" s="1506"/>
      <c r="WHI223" s="1506"/>
      <c r="WHJ223" s="1508"/>
      <c r="WHK223" s="1509"/>
      <c r="WHL223" s="1510"/>
      <c r="WHM223" s="1506"/>
      <c r="WHN223" s="1507"/>
      <c r="WHO223" s="1507"/>
      <c r="WHP223" s="1506"/>
      <c r="WHQ223" s="1506"/>
      <c r="WHR223" s="1506"/>
      <c r="WHS223" s="1508"/>
      <c r="WHT223" s="1509"/>
      <c r="WHU223" s="1510"/>
      <c r="WHV223" s="1506"/>
      <c r="WHW223" s="1507"/>
      <c r="WHX223" s="1507"/>
      <c r="WHY223" s="1506"/>
      <c r="WHZ223" s="1506"/>
      <c r="WIA223" s="1506"/>
      <c r="WIB223" s="1508"/>
      <c r="WIC223" s="1509"/>
      <c r="WID223" s="1510"/>
      <c r="WIE223" s="1506"/>
      <c r="WIF223" s="1507"/>
      <c r="WIG223" s="1507"/>
      <c r="WIH223" s="1506"/>
      <c r="WII223" s="1506"/>
      <c r="WIJ223" s="1506"/>
      <c r="WIK223" s="1508"/>
      <c r="WIL223" s="1509"/>
      <c r="WIM223" s="1510"/>
      <c r="WIN223" s="1506"/>
      <c r="WIO223" s="1507"/>
      <c r="WIP223" s="1507"/>
      <c r="WIQ223" s="1506"/>
      <c r="WIR223" s="1506"/>
      <c r="WIS223" s="1506"/>
      <c r="WIT223" s="1508"/>
      <c r="WIU223" s="1509"/>
      <c r="WIV223" s="1510"/>
      <c r="WIW223" s="1506"/>
      <c r="WIX223" s="1507"/>
      <c r="WIY223" s="1507"/>
      <c r="WIZ223" s="1506"/>
      <c r="WJA223" s="1506"/>
      <c r="WJB223" s="1506"/>
      <c r="WJC223" s="1508"/>
      <c r="WJD223" s="1509"/>
      <c r="WJE223" s="1510"/>
      <c r="WJF223" s="1506"/>
      <c r="WJG223" s="1507"/>
      <c r="WJH223" s="1507"/>
      <c r="WJI223" s="1506"/>
      <c r="WJJ223" s="1506"/>
      <c r="WJK223" s="1506"/>
      <c r="WJL223" s="1508"/>
      <c r="WJM223" s="1509"/>
      <c r="WJN223" s="1510"/>
      <c r="WJO223" s="1506"/>
      <c r="WJP223" s="1507"/>
      <c r="WJQ223" s="1507"/>
      <c r="WJR223" s="1506"/>
      <c r="WJS223" s="1506"/>
      <c r="WJT223" s="1506"/>
      <c r="WJU223" s="1508"/>
      <c r="WJV223" s="1509"/>
      <c r="WJW223" s="1510"/>
      <c r="WJX223" s="1506"/>
      <c r="WJY223" s="1507"/>
      <c r="WJZ223" s="1507"/>
      <c r="WKA223" s="1506"/>
      <c r="WKB223" s="1506"/>
      <c r="WKC223" s="1506"/>
      <c r="WKD223" s="1508"/>
      <c r="WKE223" s="1509"/>
      <c r="WKF223" s="1510"/>
      <c r="WKG223" s="1506"/>
      <c r="WKH223" s="1507"/>
      <c r="WKI223" s="1507"/>
      <c r="WKJ223" s="1506"/>
      <c r="WKK223" s="1506"/>
      <c r="WKL223" s="1506"/>
      <c r="WKM223" s="1508"/>
      <c r="WKN223" s="1509"/>
      <c r="WKO223" s="1510"/>
      <c r="WKP223" s="1506"/>
      <c r="WKQ223" s="1507"/>
      <c r="WKR223" s="1507"/>
      <c r="WKS223" s="1506"/>
      <c r="WKT223" s="1506"/>
      <c r="WKU223" s="1506"/>
      <c r="WKV223" s="1508"/>
      <c r="WKW223" s="1509"/>
      <c r="WKX223" s="1510"/>
      <c r="WKY223" s="1506"/>
      <c r="WKZ223" s="1507"/>
      <c r="WLA223" s="1507"/>
      <c r="WLB223" s="1506"/>
      <c r="WLC223" s="1506"/>
      <c r="WLD223" s="1506"/>
      <c r="WLE223" s="1508"/>
      <c r="WLF223" s="1509"/>
      <c r="WLG223" s="1510"/>
      <c r="WLH223" s="1506"/>
      <c r="WLI223" s="1507"/>
      <c r="WLJ223" s="1507"/>
      <c r="WLK223" s="1506"/>
      <c r="WLL223" s="1506"/>
      <c r="WLM223" s="1506"/>
      <c r="WLN223" s="1508"/>
      <c r="WLO223" s="1509"/>
      <c r="WLP223" s="1510"/>
      <c r="WLQ223" s="1506"/>
      <c r="WLR223" s="1507"/>
      <c r="WLS223" s="1507"/>
      <c r="WLT223" s="1506"/>
      <c r="WLU223" s="1506"/>
      <c r="WLV223" s="1506"/>
      <c r="WLW223" s="1508"/>
      <c r="WLX223" s="1509"/>
      <c r="WLY223" s="1510"/>
      <c r="WLZ223" s="1506"/>
      <c r="WMA223" s="1507"/>
      <c r="WMB223" s="1507"/>
      <c r="WMC223" s="1506"/>
      <c r="WMD223" s="1506"/>
      <c r="WME223" s="1506"/>
      <c r="WMF223" s="1508"/>
      <c r="WMG223" s="1509"/>
      <c r="WMH223" s="1510"/>
      <c r="WMI223" s="1506"/>
      <c r="WMJ223" s="1507"/>
      <c r="WMK223" s="1507"/>
      <c r="WML223" s="1506"/>
      <c r="WMM223" s="1506"/>
      <c r="WMN223" s="1506"/>
      <c r="WMO223" s="1508"/>
      <c r="WMP223" s="1509"/>
      <c r="WMQ223" s="1510"/>
      <c r="WMR223" s="1506"/>
      <c r="WMS223" s="1507"/>
      <c r="WMT223" s="1507"/>
      <c r="WMU223" s="1506"/>
      <c r="WMV223" s="1506"/>
      <c r="WMW223" s="1506"/>
      <c r="WMX223" s="1508"/>
      <c r="WMY223" s="1509"/>
      <c r="WMZ223" s="1510"/>
      <c r="WNA223" s="1506"/>
      <c r="WNB223" s="1507"/>
      <c r="WNC223" s="1507"/>
      <c r="WND223" s="1506"/>
      <c r="WNE223" s="1506"/>
      <c r="WNF223" s="1506"/>
      <c r="WNG223" s="1508"/>
      <c r="WNH223" s="1509"/>
      <c r="WNI223" s="1510"/>
      <c r="WNJ223" s="1506"/>
      <c r="WNK223" s="1507"/>
      <c r="WNL223" s="1507"/>
      <c r="WNM223" s="1506"/>
      <c r="WNN223" s="1506"/>
      <c r="WNO223" s="1506"/>
      <c r="WNP223" s="1508"/>
      <c r="WNQ223" s="1509"/>
      <c r="WNR223" s="1510"/>
      <c r="WNS223" s="1506"/>
      <c r="WNT223" s="1507"/>
      <c r="WNU223" s="1507"/>
      <c r="WNV223" s="1506"/>
      <c r="WNW223" s="1506"/>
      <c r="WNX223" s="1506"/>
      <c r="WNY223" s="1508"/>
      <c r="WNZ223" s="1509"/>
      <c r="WOA223" s="1510"/>
      <c r="WOB223" s="1506"/>
      <c r="WOC223" s="1507"/>
      <c r="WOD223" s="1507"/>
      <c r="WOE223" s="1506"/>
      <c r="WOF223" s="1506"/>
      <c r="WOG223" s="1506"/>
      <c r="WOH223" s="1508"/>
      <c r="WOI223" s="1509"/>
      <c r="WOJ223" s="1510"/>
      <c r="WOK223" s="1506"/>
      <c r="WOL223" s="1507"/>
      <c r="WOM223" s="1507"/>
      <c r="WON223" s="1506"/>
      <c r="WOO223" s="1506"/>
      <c r="WOP223" s="1506"/>
      <c r="WOQ223" s="1508"/>
      <c r="WOR223" s="1509"/>
      <c r="WOS223" s="1510"/>
      <c r="WOT223" s="1506"/>
      <c r="WOU223" s="1507"/>
      <c r="WOV223" s="1507"/>
      <c r="WOW223" s="1506"/>
      <c r="WOX223" s="1506"/>
      <c r="WOY223" s="1506"/>
      <c r="WOZ223" s="1508"/>
      <c r="WPA223" s="1509"/>
      <c r="WPB223" s="1510"/>
      <c r="WPC223" s="1506"/>
      <c r="WPD223" s="1507"/>
      <c r="WPE223" s="1507"/>
      <c r="WPF223" s="1506"/>
      <c r="WPG223" s="1506"/>
      <c r="WPH223" s="1506"/>
      <c r="WPI223" s="1508"/>
      <c r="WPJ223" s="1509"/>
      <c r="WPK223" s="1510"/>
      <c r="WPL223" s="1506"/>
      <c r="WPM223" s="1507"/>
      <c r="WPN223" s="1507"/>
      <c r="WPO223" s="1506"/>
      <c r="WPP223" s="1506"/>
      <c r="WPQ223" s="1506"/>
      <c r="WPR223" s="1508"/>
      <c r="WPS223" s="1509"/>
      <c r="WPT223" s="1510"/>
      <c r="WPU223" s="1506"/>
      <c r="WPV223" s="1507"/>
      <c r="WPW223" s="1507"/>
      <c r="WPX223" s="1506"/>
      <c r="WPY223" s="1506"/>
      <c r="WPZ223" s="1506"/>
      <c r="WQA223" s="1508"/>
      <c r="WQB223" s="1509"/>
      <c r="WQC223" s="1510"/>
      <c r="WQD223" s="1506"/>
      <c r="WQE223" s="1507"/>
      <c r="WQF223" s="1507"/>
      <c r="WQG223" s="1506"/>
      <c r="WQH223" s="1506"/>
      <c r="WQI223" s="1506"/>
      <c r="WQJ223" s="1508"/>
      <c r="WQK223" s="1509"/>
      <c r="WQL223" s="1510"/>
      <c r="WQM223" s="1506"/>
      <c r="WQN223" s="1507"/>
      <c r="WQO223" s="1507"/>
      <c r="WQP223" s="1506"/>
      <c r="WQQ223" s="1506"/>
      <c r="WQR223" s="1506"/>
      <c r="WQS223" s="1508"/>
      <c r="WQT223" s="1509"/>
      <c r="WQU223" s="1510"/>
      <c r="WQV223" s="1506"/>
      <c r="WQW223" s="1507"/>
      <c r="WQX223" s="1507"/>
      <c r="WQY223" s="1506"/>
      <c r="WQZ223" s="1506"/>
      <c r="WRA223" s="1506"/>
      <c r="WRB223" s="1508"/>
      <c r="WRC223" s="1509"/>
      <c r="WRD223" s="1510"/>
      <c r="WRE223" s="1506"/>
      <c r="WRF223" s="1507"/>
      <c r="WRG223" s="1507"/>
      <c r="WRH223" s="1506"/>
      <c r="WRI223" s="1506"/>
      <c r="WRJ223" s="1506"/>
      <c r="WRK223" s="1508"/>
      <c r="WRL223" s="1509"/>
      <c r="WRM223" s="1510"/>
      <c r="WRN223" s="1506"/>
      <c r="WRO223" s="1507"/>
      <c r="WRP223" s="1507"/>
      <c r="WRQ223" s="1506"/>
      <c r="WRR223" s="1506"/>
      <c r="WRS223" s="1506"/>
      <c r="WRT223" s="1508"/>
      <c r="WRU223" s="1509"/>
      <c r="WRV223" s="1510"/>
      <c r="WRW223" s="1506"/>
      <c r="WRX223" s="1507"/>
      <c r="WRY223" s="1507"/>
      <c r="WRZ223" s="1506"/>
      <c r="WSA223" s="1506"/>
      <c r="WSB223" s="1506"/>
      <c r="WSC223" s="1508"/>
      <c r="WSD223" s="1509"/>
      <c r="WSE223" s="1510"/>
      <c r="WSF223" s="1506"/>
      <c r="WSG223" s="1507"/>
      <c r="WSH223" s="1507"/>
      <c r="WSI223" s="1506"/>
      <c r="WSJ223" s="1506"/>
      <c r="WSK223" s="1506"/>
      <c r="WSL223" s="1508"/>
      <c r="WSM223" s="1509"/>
      <c r="WSN223" s="1510"/>
      <c r="WSO223" s="1506"/>
      <c r="WSP223" s="1507"/>
      <c r="WSQ223" s="1507"/>
      <c r="WSR223" s="1506"/>
      <c r="WSS223" s="1506"/>
      <c r="WST223" s="1506"/>
      <c r="WSU223" s="1508"/>
      <c r="WSV223" s="1509"/>
      <c r="WSW223" s="1510"/>
      <c r="WSX223" s="1506"/>
      <c r="WSY223" s="1507"/>
      <c r="WSZ223" s="1507"/>
      <c r="WTA223" s="1506"/>
      <c r="WTB223" s="1506"/>
      <c r="WTC223" s="1506"/>
      <c r="WTD223" s="1508"/>
      <c r="WTE223" s="1509"/>
      <c r="WTF223" s="1510"/>
      <c r="WTG223" s="1506"/>
      <c r="WTH223" s="1507"/>
      <c r="WTI223" s="1507"/>
      <c r="WTJ223" s="1506"/>
      <c r="WTK223" s="1506"/>
      <c r="WTL223" s="1506"/>
      <c r="WTM223" s="1508"/>
      <c r="WTN223" s="1509"/>
      <c r="WTO223" s="1510"/>
      <c r="WTP223" s="1506"/>
      <c r="WTQ223" s="1507"/>
      <c r="WTR223" s="1507"/>
      <c r="WTS223" s="1506"/>
      <c r="WTT223" s="1506"/>
      <c r="WTU223" s="1506"/>
      <c r="WTV223" s="1508"/>
      <c r="WTW223" s="1509"/>
      <c r="WTX223" s="1510"/>
      <c r="WTY223" s="1506"/>
      <c r="WTZ223" s="1507"/>
      <c r="WUA223" s="1507"/>
      <c r="WUB223" s="1506"/>
      <c r="WUC223" s="1506"/>
      <c r="WUD223" s="1506"/>
      <c r="WUE223" s="1508"/>
      <c r="WUF223" s="1509"/>
      <c r="WUG223" s="1510"/>
      <c r="WUH223" s="1506"/>
      <c r="WUI223" s="1507"/>
      <c r="WUJ223" s="1507"/>
      <c r="WUK223" s="1506"/>
      <c r="WUL223" s="1506"/>
      <c r="WUM223" s="1506"/>
      <c r="WUN223" s="1508"/>
      <c r="WUO223" s="1509"/>
      <c r="WUP223" s="1510"/>
      <c r="WUQ223" s="1506"/>
      <c r="WUR223" s="1507"/>
      <c r="WUS223" s="1507"/>
      <c r="WUT223" s="1506"/>
      <c r="WUU223" s="1506"/>
      <c r="WUV223" s="1506"/>
      <c r="WUW223" s="1508"/>
      <c r="WUX223" s="1509"/>
      <c r="WUY223" s="1510"/>
      <c r="WUZ223" s="1506"/>
      <c r="WVA223" s="1507"/>
      <c r="WVB223" s="1507"/>
      <c r="WVC223" s="1506"/>
      <c r="WVD223" s="1506"/>
      <c r="WVE223" s="1506"/>
      <c r="WVF223" s="1508"/>
      <c r="WVG223" s="1509"/>
      <c r="WVH223" s="1510"/>
      <c r="WVI223" s="1506"/>
      <c r="WVJ223" s="1507"/>
      <c r="WVK223" s="1507"/>
      <c r="WVL223" s="1506"/>
      <c r="WVM223" s="1506"/>
      <c r="WVN223" s="1506"/>
      <c r="WVO223" s="1508"/>
      <c r="WVP223" s="1509"/>
      <c r="WVQ223" s="1510"/>
      <c r="WVR223" s="1506"/>
      <c r="WVS223" s="1507"/>
      <c r="WVT223" s="1507"/>
      <c r="WVU223" s="1506"/>
      <c r="WVV223" s="1506"/>
      <c r="WVW223" s="1506"/>
      <c r="WVX223" s="1508"/>
      <c r="WVY223" s="1509"/>
      <c r="WVZ223" s="1510"/>
      <c r="WWA223" s="1506"/>
      <c r="WWB223" s="1507"/>
      <c r="WWC223" s="1507"/>
      <c r="WWD223" s="1506"/>
      <c r="WWE223" s="1506"/>
      <c r="WWF223" s="1506"/>
      <c r="WWG223" s="1508"/>
      <c r="WWH223" s="1509"/>
      <c r="WWI223" s="1510"/>
      <c r="WWJ223" s="1506"/>
      <c r="WWK223" s="1507"/>
      <c r="WWL223" s="1507"/>
      <c r="WWM223" s="1506"/>
      <c r="WWN223" s="1506"/>
      <c r="WWO223" s="1506"/>
      <c r="WWP223" s="1508"/>
      <c r="WWQ223" s="1509"/>
      <c r="WWR223" s="1510"/>
      <c r="WWS223" s="1506"/>
      <c r="WWT223" s="1507"/>
      <c r="WWU223" s="1507"/>
      <c r="WWV223" s="1506"/>
      <c r="WWW223" s="1506"/>
      <c r="WWX223" s="1506"/>
      <c r="WWY223" s="1508"/>
      <c r="WWZ223" s="1509"/>
      <c r="WXA223" s="1510"/>
      <c r="WXB223" s="1506"/>
      <c r="WXC223" s="1507"/>
      <c r="WXD223" s="1507"/>
      <c r="WXE223" s="1506"/>
      <c r="WXF223" s="1506"/>
      <c r="WXG223" s="1506"/>
      <c r="WXH223" s="1508"/>
      <c r="WXI223" s="1509"/>
      <c r="WXJ223" s="1510"/>
      <c r="WXK223" s="1506"/>
      <c r="WXL223" s="1507"/>
      <c r="WXM223" s="1507"/>
      <c r="WXN223" s="1506"/>
      <c r="WXO223" s="1506"/>
      <c r="WXP223" s="1506"/>
      <c r="WXQ223" s="1508"/>
      <c r="WXR223" s="1509"/>
      <c r="WXS223" s="1510"/>
      <c r="WXT223" s="1506"/>
      <c r="WXU223" s="1507"/>
      <c r="WXV223" s="1507"/>
      <c r="WXW223" s="1506"/>
      <c r="WXX223" s="1506"/>
      <c r="WXY223" s="1506"/>
      <c r="WXZ223" s="1508"/>
      <c r="WYA223" s="1509"/>
      <c r="WYB223" s="1510"/>
      <c r="WYC223" s="1506"/>
      <c r="WYD223" s="1507"/>
      <c r="WYE223" s="1507"/>
      <c r="WYF223" s="1506"/>
      <c r="WYG223" s="1506"/>
      <c r="WYH223" s="1506"/>
      <c r="WYI223" s="1508"/>
      <c r="WYJ223" s="1509"/>
      <c r="WYK223" s="1510"/>
      <c r="WYL223" s="1506"/>
      <c r="WYM223" s="1507"/>
      <c r="WYN223" s="1507"/>
      <c r="WYO223" s="1506"/>
      <c r="WYP223" s="1506"/>
      <c r="WYQ223" s="1506"/>
      <c r="WYR223" s="1508"/>
      <c r="WYS223" s="1509"/>
      <c r="WYT223" s="1510"/>
      <c r="WYU223" s="1506"/>
      <c r="WYV223" s="1507"/>
      <c r="WYW223" s="1507"/>
      <c r="WYX223" s="1506"/>
      <c r="WYY223" s="1506"/>
      <c r="WYZ223" s="1506"/>
      <c r="WZA223" s="1508"/>
      <c r="WZB223" s="1509"/>
      <c r="WZC223" s="1510"/>
      <c r="WZD223" s="1506"/>
      <c r="WZE223" s="1507"/>
      <c r="WZF223" s="1507"/>
      <c r="WZG223" s="1506"/>
      <c r="WZH223" s="1506"/>
      <c r="WZI223" s="1506"/>
      <c r="WZJ223" s="1508"/>
      <c r="WZK223" s="1509"/>
      <c r="WZL223" s="1510"/>
      <c r="WZM223" s="1506"/>
      <c r="WZN223" s="1507"/>
      <c r="WZO223" s="1507"/>
      <c r="WZP223" s="1506"/>
      <c r="WZQ223" s="1506"/>
      <c r="WZR223" s="1506"/>
      <c r="WZS223" s="1508"/>
      <c r="WZT223" s="1509"/>
      <c r="WZU223" s="1510"/>
      <c r="WZV223" s="1506"/>
      <c r="WZW223" s="1507"/>
      <c r="WZX223" s="1507"/>
      <c r="WZY223" s="1506"/>
      <c r="WZZ223" s="1506"/>
      <c r="XAA223" s="1506"/>
      <c r="XAB223" s="1508"/>
      <c r="XAC223" s="1509"/>
      <c r="XAD223" s="1510"/>
      <c r="XAE223" s="1506"/>
      <c r="XAF223" s="1507"/>
      <c r="XAG223" s="1507"/>
      <c r="XAH223" s="1506"/>
      <c r="XAI223" s="1506"/>
      <c r="XAJ223" s="1506"/>
      <c r="XAK223" s="1508"/>
      <c r="XAL223" s="1509"/>
      <c r="XAM223" s="1510"/>
      <c r="XAN223" s="1506"/>
      <c r="XAO223" s="1507"/>
      <c r="XAP223" s="1507"/>
      <c r="XAQ223" s="1506"/>
      <c r="XAR223" s="1506"/>
      <c r="XAS223" s="1506"/>
      <c r="XAT223" s="1508"/>
      <c r="XAU223" s="1509"/>
      <c r="XAV223" s="1510"/>
      <c r="XAW223" s="1506"/>
      <c r="XAX223" s="1507"/>
      <c r="XAY223" s="1507"/>
      <c r="XAZ223" s="1506"/>
      <c r="XBA223" s="1506"/>
      <c r="XBB223" s="1506"/>
      <c r="XBC223" s="1508"/>
      <c r="XBD223" s="1509"/>
      <c r="XBE223" s="1510"/>
      <c r="XBF223" s="1506"/>
      <c r="XBG223" s="1507"/>
      <c r="XBH223" s="1507"/>
      <c r="XBI223" s="1506"/>
      <c r="XBJ223" s="1506"/>
      <c r="XBK223" s="1506"/>
      <c r="XBL223" s="1508"/>
      <c r="XBM223" s="1509"/>
      <c r="XBN223" s="1510"/>
      <c r="XBO223" s="1506"/>
      <c r="XBP223" s="1507"/>
      <c r="XBQ223" s="1507"/>
      <c r="XBR223" s="1506"/>
      <c r="XBS223" s="1506"/>
      <c r="XBT223" s="1506"/>
      <c r="XBU223" s="1508"/>
      <c r="XBV223" s="1509"/>
      <c r="XBW223" s="1510"/>
      <c r="XBX223" s="1506"/>
      <c r="XBY223" s="1507"/>
      <c r="XBZ223" s="1507"/>
      <c r="XCA223" s="1506"/>
      <c r="XCB223" s="1506"/>
      <c r="XCC223" s="1506"/>
      <c r="XCD223" s="1508"/>
      <c r="XCE223" s="1509"/>
      <c r="XCF223" s="1510"/>
      <c r="XCG223" s="1506"/>
      <c r="XCH223" s="1507"/>
      <c r="XCI223" s="1507"/>
      <c r="XCJ223" s="1506"/>
      <c r="XCK223" s="1506"/>
      <c r="XCL223" s="1506"/>
      <c r="XCM223" s="1508"/>
      <c r="XCN223" s="1509"/>
      <c r="XCO223" s="1510"/>
      <c r="XCP223" s="1506"/>
      <c r="XCQ223" s="1507"/>
      <c r="XCR223" s="1507"/>
      <c r="XCS223" s="1506"/>
      <c r="XCT223" s="1506"/>
      <c r="XCU223" s="1506"/>
      <c r="XCV223" s="1508"/>
      <c r="XCW223" s="1509"/>
      <c r="XCX223" s="1510"/>
      <c r="XCY223" s="1506"/>
      <c r="XCZ223" s="1507"/>
      <c r="XDA223" s="1507"/>
      <c r="XDB223" s="1506"/>
      <c r="XDC223" s="1506"/>
      <c r="XDD223" s="1506"/>
      <c r="XDE223" s="1508"/>
      <c r="XDF223" s="1509"/>
      <c r="XDG223" s="1510"/>
      <c r="XDH223" s="1506"/>
      <c r="XDI223" s="1507"/>
      <c r="XDJ223" s="1507"/>
      <c r="XDK223" s="1506"/>
      <c r="XDL223" s="1506"/>
      <c r="XDM223" s="1506"/>
      <c r="XDN223" s="1508"/>
      <c r="XDO223" s="1509"/>
      <c r="XDP223" s="1510"/>
      <c r="XDQ223" s="1506"/>
      <c r="XDR223" s="1507"/>
      <c r="XDS223" s="1507"/>
      <c r="XDT223" s="1506"/>
      <c r="XDU223" s="1506"/>
      <c r="XDV223" s="1506"/>
      <c r="XDW223" s="1508"/>
      <c r="XDX223" s="1509"/>
      <c r="XDY223" s="1510"/>
      <c r="XDZ223" s="1506"/>
      <c r="XEA223" s="1507"/>
      <c r="XEB223" s="1507"/>
      <c r="XEC223" s="1506"/>
      <c r="XED223" s="1506"/>
      <c r="XEE223" s="1506"/>
      <c r="XEF223" s="1508"/>
      <c r="XEG223" s="1509"/>
      <c r="XEH223" s="1510"/>
      <c r="XEI223" s="1506"/>
      <c r="XEJ223" s="1507"/>
      <c r="XEK223" s="1507"/>
      <c r="XEL223" s="1506"/>
      <c r="XEM223" s="1506"/>
      <c r="XEN223" s="1506"/>
      <c r="XEO223" s="1508"/>
      <c r="XEP223" s="1509"/>
      <c r="XEQ223" s="1510"/>
      <c r="XER223" s="1506"/>
      <c r="XES223" s="1507"/>
      <c r="XET223" s="1507"/>
      <c r="XEU223" s="1506"/>
      <c r="XEV223" s="1506"/>
      <c r="XEW223" s="1506"/>
      <c r="XEX223" s="1508"/>
      <c r="XEY223" s="1509"/>
      <c r="XEZ223" s="1510"/>
      <c r="XFA223" s="1506"/>
    </row>
    <row r="224" spans="1:16381" s="142" customFormat="1" ht="15.75" hidden="1" customHeight="1">
      <c r="A224" s="1497"/>
      <c r="B224" s="160" t="s">
        <v>215</v>
      </c>
      <c r="C224" s="1623" t="s">
        <v>450</v>
      </c>
      <c r="D224" s="1488"/>
      <c r="E224" s="1265"/>
      <c r="F224" s="1488">
        <f t="shared" si="8"/>
        <v>0</v>
      </c>
      <c r="G224" s="534"/>
      <c r="H224" s="534"/>
      <c r="I224" s="534"/>
      <c r="J224" s="534"/>
      <c r="K224" s="534"/>
      <c r="L224" s="534"/>
      <c r="M224" s="534"/>
      <c r="N224" s="534"/>
      <c r="O224" s="147"/>
      <c r="P224" s="147"/>
      <c r="Q224" s="147"/>
      <c r="R224" s="147"/>
      <c r="S224" s="147"/>
      <c r="T224" s="147"/>
      <c r="U224" s="147"/>
    </row>
    <row r="225" spans="1:16381" s="142" customFormat="1" ht="15.75" customHeight="1">
      <c r="A225" s="1497"/>
      <c r="B225" s="160" t="s">
        <v>1119</v>
      </c>
      <c r="C225" s="1623" t="s">
        <v>450</v>
      </c>
      <c r="D225" s="1488">
        <v>21000</v>
      </c>
      <c r="E225" s="1265"/>
      <c r="F225" s="1488">
        <f t="shared" si="8"/>
        <v>21000</v>
      </c>
      <c r="G225" s="534"/>
      <c r="H225" s="534"/>
      <c r="I225" s="534"/>
      <c r="J225" s="534"/>
      <c r="K225" s="534"/>
      <c r="L225" s="534"/>
      <c r="M225" s="534"/>
      <c r="N225" s="534"/>
      <c r="O225" s="147"/>
      <c r="P225" s="147"/>
      <c r="Q225" s="147"/>
      <c r="R225" s="147"/>
      <c r="S225" s="147"/>
      <c r="T225" s="147"/>
      <c r="U225" s="147"/>
    </row>
    <row r="226" spans="1:16381" s="142" customFormat="1" ht="15">
      <c r="A226" s="1497"/>
      <c r="B226" s="160" t="s">
        <v>451</v>
      </c>
      <c r="C226" s="1623" t="s">
        <v>452</v>
      </c>
      <c r="D226" s="1488">
        <v>426000</v>
      </c>
      <c r="E226" s="1265"/>
      <c r="F226" s="1488">
        <f t="shared" si="8"/>
        <v>426000</v>
      </c>
      <c r="G226" s="534"/>
      <c r="H226" s="534"/>
      <c r="I226" s="534"/>
      <c r="J226" s="534"/>
      <c r="K226" s="534"/>
      <c r="L226" s="534"/>
      <c r="M226" s="534"/>
      <c r="N226" s="534"/>
      <c r="O226" s="147"/>
      <c r="P226" s="147"/>
      <c r="Q226" s="147"/>
      <c r="R226" s="147"/>
      <c r="S226" s="147"/>
      <c r="T226" s="147"/>
      <c r="U226" s="147"/>
    </row>
    <row r="227" spans="1:16381" s="142" customFormat="1" ht="15" hidden="1" customHeight="1">
      <c r="A227" s="1497"/>
      <c r="B227" s="160" t="s">
        <v>229</v>
      </c>
      <c r="C227" s="1623" t="s">
        <v>455</v>
      </c>
      <c r="D227" s="1488"/>
      <c r="E227" s="1265"/>
      <c r="F227" s="1488">
        <f t="shared" si="8"/>
        <v>0</v>
      </c>
      <c r="G227" s="534"/>
      <c r="H227" s="534"/>
      <c r="I227" s="534"/>
      <c r="J227" s="534"/>
      <c r="K227" s="534"/>
      <c r="L227" s="534"/>
      <c r="M227" s="534"/>
      <c r="N227" s="534"/>
      <c r="O227" s="147"/>
      <c r="P227" s="147"/>
      <c r="Q227" s="147"/>
      <c r="R227" s="147"/>
      <c r="S227" s="147"/>
      <c r="T227" s="147"/>
      <c r="U227" s="147"/>
    </row>
    <row r="228" spans="1:16381" s="142" customFormat="1" ht="15" hidden="1" customHeight="1">
      <c r="A228" s="1497"/>
      <c r="B228" s="160" t="s">
        <v>456</v>
      </c>
      <c r="C228" s="1623" t="s">
        <v>457</v>
      </c>
      <c r="D228" s="1488"/>
      <c r="E228" s="1265"/>
      <c r="F228" s="1488">
        <f t="shared" si="8"/>
        <v>0</v>
      </c>
      <c r="G228" s="534"/>
      <c r="H228" s="534"/>
      <c r="I228" s="534"/>
      <c r="J228" s="534"/>
      <c r="K228" s="534"/>
      <c r="L228" s="534"/>
      <c r="M228" s="534"/>
      <c r="N228" s="534"/>
      <c r="O228" s="147"/>
      <c r="P228" s="147"/>
      <c r="Q228" s="147"/>
      <c r="R228" s="147"/>
      <c r="S228" s="147"/>
      <c r="T228" s="147"/>
      <c r="U228" s="147"/>
    </row>
    <row r="229" spans="1:16381" s="142" customFormat="1" ht="15">
      <c r="A229" s="1505"/>
      <c r="B229" s="192" t="s">
        <v>234</v>
      </c>
      <c r="C229" s="1510" t="s">
        <v>1101</v>
      </c>
      <c r="D229" s="1512">
        <f>SUM(D230:D232)</f>
        <v>0</v>
      </c>
      <c r="E229" s="1675">
        <f>SUM(E230:E232)</f>
        <v>0</v>
      </c>
      <c r="F229" s="1512">
        <f>SUM(F230:F232)</f>
        <v>0</v>
      </c>
      <c r="G229" s="534"/>
      <c r="H229" s="534"/>
      <c r="I229" s="534"/>
      <c r="J229" s="534"/>
      <c r="K229" s="534"/>
      <c r="L229" s="534"/>
      <c r="M229" s="534"/>
      <c r="N229" s="534"/>
      <c r="O229" s="147"/>
      <c r="P229" s="147"/>
      <c r="Q229" s="147"/>
      <c r="R229" s="147"/>
      <c r="S229" s="147"/>
      <c r="T229" s="147"/>
      <c r="U229" s="147"/>
    </row>
    <row r="230" spans="1:16381" s="142" customFormat="1" ht="15">
      <c r="A230" s="1497"/>
      <c r="B230" s="160" t="s">
        <v>458</v>
      </c>
      <c r="C230" s="1623" t="s">
        <v>459</v>
      </c>
      <c r="D230" s="1488"/>
      <c r="E230" s="1265"/>
      <c r="F230" s="1488">
        <f t="shared" si="8"/>
        <v>0</v>
      </c>
      <c r="G230" s="1506"/>
      <c r="H230" s="1508"/>
      <c r="I230" s="1509"/>
      <c r="J230" s="1510"/>
      <c r="K230" s="1510"/>
      <c r="L230" s="1510"/>
      <c r="M230" s="1506"/>
      <c r="N230" s="1507"/>
      <c r="O230" s="1507"/>
      <c r="P230" s="1506"/>
      <c r="Q230" s="1506"/>
      <c r="R230" s="1506"/>
      <c r="S230" s="1508"/>
      <c r="T230" s="1509"/>
      <c r="U230" s="1510"/>
    </row>
    <row r="231" spans="1:16381" s="142" customFormat="1" ht="15">
      <c r="A231" s="1497"/>
      <c r="B231" s="160" t="s">
        <v>460</v>
      </c>
      <c r="C231" s="1623" t="s">
        <v>461</v>
      </c>
      <c r="D231" s="1488"/>
      <c r="E231" s="1265"/>
      <c r="F231" s="1488">
        <f t="shared" si="8"/>
        <v>0</v>
      </c>
      <c r="G231" s="534"/>
      <c r="H231" s="534"/>
      <c r="I231" s="534"/>
      <c r="J231" s="534"/>
      <c r="K231" s="534"/>
      <c r="L231" s="534"/>
      <c r="M231" s="534"/>
      <c r="N231" s="534"/>
      <c r="O231" s="147"/>
      <c r="P231" s="147"/>
      <c r="Q231" s="147"/>
      <c r="R231" s="147"/>
      <c r="S231" s="147"/>
      <c r="T231" s="147"/>
      <c r="U231" s="147"/>
    </row>
    <row r="232" spans="1:16381" s="142" customFormat="1" ht="15">
      <c r="A232" s="1497"/>
      <c r="B232" s="160" t="s">
        <v>64</v>
      </c>
      <c r="C232" s="157" t="s">
        <v>462</v>
      </c>
      <c r="D232" s="1488"/>
      <c r="E232" s="1265"/>
      <c r="F232" s="1488">
        <f t="shared" si="8"/>
        <v>0</v>
      </c>
      <c r="G232" s="534"/>
      <c r="H232" s="534"/>
      <c r="I232" s="534"/>
      <c r="J232" s="534"/>
      <c r="K232" s="534"/>
      <c r="L232" s="534"/>
      <c r="M232" s="534"/>
      <c r="N232" s="534"/>
      <c r="O232" s="147"/>
      <c r="P232" s="147"/>
      <c r="Q232" s="147"/>
      <c r="R232" s="147"/>
      <c r="S232" s="147"/>
      <c r="T232" s="147"/>
      <c r="U232" s="147"/>
    </row>
    <row r="233" spans="1:16381" s="142" customFormat="1">
      <c r="A233" s="1497"/>
      <c r="B233" s="160" t="s">
        <v>1121</v>
      </c>
      <c r="C233" s="157" t="s">
        <v>1120</v>
      </c>
      <c r="D233" s="1488">
        <v>7203000</v>
      </c>
      <c r="E233" s="1265"/>
      <c r="F233" s="1488">
        <f t="shared" si="8"/>
        <v>7203000</v>
      </c>
      <c r="G233" s="1890"/>
      <c r="H233" s="1890"/>
      <c r="I233" s="1890"/>
      <c r="J233" s="1890"/>
      <c r="K233" s="1890"/>
      <c r="L233" s="1890"/>
      <c r="M233" s="1890"/>
      <c r="N233" s="1890"/>
      <c r="O233" s="1891"/>
      <c r="P233" s="1891"/>
      <c r="Q233" s="1891"/>
      <c r="R233" s="1891"/>
      <c r="S233" s="1891"/>
      <c r="T233" s="1891"/>
      <c r="U233" s="1891"/>
    </row>
    <row r="234" spans="1:16381" s="142" customFormat="1">
      <c r="A234" s="1497"/>
      <c r="B234" s="160" t="s">
        <v>1122</v>
      </c>
      <c r="C234" s="157" t="s">
        <v>466</v>
      </c>
      <c r="D234" s="1488"/>
      <c r="E234" s="1265"/>
      <c r="F234" s="1488">
        <f t="shared" si="8"/>
        <v>0</v>
      </c>
      <c r="G234" s="1890"/>
      <c r="H234" s="1892"/>
      <c r="I234" s="1892"/>
      <c r="J234" s="1892"/>
      <c r="K234" s="1892"/>
      <c r="L234" s="1892"/>
      <c r="M234" s="1892"/>
      <c r="N234" s="1892"/>
      <c r="O234" s="1891"/>
      <c r="P234" s="1891"/>
      <c r="Q234" s="1891"/>
      <c r="R234" s="1891"/>
      <c r="S234" s="1891"/>
      <c r="T234" s="1891"/>
      <c r="U234" s="1891"/>
    </row>
    <row r="235" spans="1:16381" s="142" customFormat="1" ht="15.75" hidden="1" customHeight="1">
      <c r="A235" s="619"/>
      <c r="B235" s="210" t="s">
        <v>273</v>
      </c>
      <c r="C235" s="1622" t="s">
        <v>80</v>
      </c>
      <c r="D235" s="1771">
        <f>SUM(D236:D237)</f>
        <v>0</v>
      </c>
      <c r="E235" s="1511">
        <f>SUM(E236:E237)</f>
        <v>0</v>
      </c>
      <c r="F235" s="1271">
        <f>SUM(F236:F237)</f>
        <v>0</v>
      </c>
      <c r="G235" s="598"/>
      <c r="H235" s="598"/>
      <c r="I235" s="598"/>
      <c r="J235" s="598"/>
      <c r="K235" s="598" t="e">
        <f>K236/#REF!%</f>
        <v>#VALUE!</v>
      </c>
      <c r="L235" s="598"/>
      <c r="M235" s="598"/>
      <c r="N235" s="598"/>
      <c r="O235" s="1867"/>
      <c r="P235" s="1867"/>
      <c r="Q235" s="1867"/>
      <c r="R235" s="1867"/>
      <c r="S235" s="1867"/>
      <c r="T235" s="1867"/>
      <c r="U235" s="1867"/>
      <c r="V235" s="1271"/>
      <c r="W235" s="1271"/>
      <c r="X235" s="1271"/>
      <c r="Y235" s="619"/>
      <c r="Z235" s="210"/>
      <c r="AA235" s="1483"/>
      <c r="AB235" s="1482"/>
      <c r="AC235" s="1152"/>
      <c r="AD235" s="1153"/>
      <c r="AE235" s="1271"/>
      <c r="AF235" s="1271"/>
      <c r="AG235" s="1271"/>
      <c r="AH235" s="619"/>
      <c r="AI235" s="210"/>
      <c r="AJ235" s="1483"/>
      <c r="AK235" s="1482"/>
      <c r="AL235" s="1152"/>
      <c r="AM235" s="1153"/>
      <c r="AN235" s="1271"/>
      <c r="AO235" s="1271"/>
      <c r="AP235" s="1271"/>
      <c r="AQ235" s="619"/>
      <c r="AR235" s="210"/>
      <c r="AS235" s="1483"/>
      <c r="AT235" s="1482"/>
      <c r="AU235" s="1152"/>
      <c r="AV235" s="1153"/>
      <c r="AW235" s="1271"/>
      <c r="AX235" s="1271"/>
      <c r="AY235" s="1271"/>
      <c r="AZ235" s="619"/>
      <c r="BA235" s="210"/>
      <c r="BB235" s="1483"/>
      <c r="BC235" s="1482"/>
      <c r="BD235" s="1152"/>
      <c r="BE235" s="1153"/>
      <c r="BF235" s="1271"/>
      <c r="BG235" s="1271"/>
      <c r="BH235" s="1271"/>
      <c r="BI235" s="619"/>
      <c r="BJ235" s="210"/>
      <c r="BK235" s="1483"/>
      <c r="BL235" s="1482"/>
      <c r="BM235" s="1152"/>
      <c r="BN235" s="1153"/>
      <c r="BO235" s="1271"/>
      <c r="BP235" s="1271"/>
      <c r="BQ235" s="1271"/>
      <c r="BR235" s="619"/>
      <c r="BS235" s="210"/>
      <c r="BT235" s="1483"/>
      <c r="BU235" s="1482"/>
      <c r="BV235" s="1152"/>
      <c r="BW235" s="1153"/>
      <c r="BX235" s="1271"/>
      <c r="BY235" s="1271"/>
      <c r="BZ235" s="1271"/>
      <c r="CA235" s="619"/>
      <c r="CB235" s="210"/>
      <c r="CC235" s="1483"/>
      <c r="CD235" s="1482"/>
      <c r="CE235" s="1152"/>
      <c r="CF235" s="1153"/>
      <c r="CG235" s="1271"/>
      <c r="CH235" s="1271"/>
      <c r="CI235" s="1271"/>
      <c r="CJ235" s="619"/>
      <c r="CK235" s="210"/>
      <c r="CL235" s="1483"/>
      <c r="CM235" s="1482"/>
      <c r="CN235" s="1152"/>
      <c r="CO235" s="1153"/>
      <c r="CP235" s="1271"/>
      <c r="CQ235" s="1271"/>
      <c r="CR235" s="1271"/>
      <c r="CS235" s="619"/>
      <c r="CT235" s="210"/>
      <c r="CU235" s="1483"/>
      <c r="CV235" s="1482"/>
      <c r="CW235" s="1152"/>
      <c r="CX235" s="1153"/>
      <c r="CY235" s="1271"/>
      <c r="CZ235" s="1271"/>
      <c r="DA235" s="1271"/>
      <c r="DB235" s="619"/>
      <c r="DC235" s="210"/>
      <c r="DD235" s="1483"/>
      <c r="DE235" s="1482"/>
      <c r="DF235" s="1152"/>
      <c r="DG235" s="1153"/>
      <c r="DH235" s="1271"/>
      <c r="DI235" s="1271"/>
      <c r="DJ235" s="1271"/>
      <c r="DK235" s="619"/>
      <c r="DL235" s="210"/>
      <c r="DM235" s="1483"/>
      <c r="DN235" s="1482"/>
      <c r="DO235" s="1152"/>
      <c r="DP235" s="1153"/>
      <c r="DQ235" s="1271"/>
      <c r="DR235" s="1271"/>
      <c r="DS235" s="1271"/>
      <c r="DT235" s="619"/>
      <c r="DU235" s="210"/>
      <c r="DV235" s="1483"/>
      <c r="DW235" s="1482"/>
      <c r="DX235" s="1152"/>
      <c r="DY235" s="1153"/>
      <c r="DZ235" s="1271"/>
      <c r="EA235" s="1271"/>
      <c r="EB235" s="1271"/>
      <c r="EC235" s="619"/>
      <c r="ED235" s="210"/>
      <c r="EE235" s="1483"/>
      <c r="EF235" s="1482"/>
      <c r="EG235" s="1152"/>
      <c r="EH235" s="1153"/>
      <c r="EI235" s="1271"/>
      <c r="EJ235" s="1271"/>
      <c r="EK235" s="1271"/>
      <c r="EL235" s="619"/>
      <c r="EM235" s="210"/>
      <c r="EN235" s="1483"/>
      <c r="EO235" s="1482"/>
      <c r="EP235" s="1152"/>
      <c r="EQ235" s="1153"/>
      <c r="ER235" s="1271"/>
      <c r="ES235" s="1271"/>
      <c r="ET235" s="1271"/>
      <c r="EU235" s="619"/>
      <c r="EV235" s="210"/>
      <c r="EW235" s="1483"/>
      <c r="EX235" s="1482"/>
      <c r="EY235" s="1152"/>
      <c r="EZ235" s="1153"/>
      <c r="FA235" s="1271"/>
      <c r="FB235" s="1271"/>
      <c r="FC235" s="1271"/>
      <c r="FD235" s="619"/>
      <c r="FE235" s="210"/>
      <c r="FF235" s="1483"/>
      <c r="FG235" s="1482"/>
      <c r="FH235" s="1152"/>
      <c r="FI235" s="1153"/>
      <c r="FJ235" s="1271"/>
      <c r="FK235" s="1271"/>
      <c r="FL235" s="1271"/>
      <c r="FM235" s="619"/>
      <c r="FN235" s="210"/>
      <c r="FO235" s="1483"/>
      <c r="FP235" s="1482"/>
      <c r="FQ235" s="1152"/>
      <c r="FR235" s="1153"/>
      <c r="FS235" s="1271"/>
      <c r="FT235" s="1271"/>
      <c r="FU235" s="1271"/>
      <c r="FV235" s="619"/>
      <c r="FW235" s="210"/>
      <c r="FX235" s="1483"/>
      <c r="FY235" s="1482"/>
      <c r="FZ235" s="1152"/>
      <c r="GA235" s="1153"/>
      <c r="GB235" s="1271"/>
      <c r="GC235" s="1271"/>
      <c r="GD235" s="1271"/>
      <c r="GE235" s="619"/>
      <c r="GF235" s="210"/>
      <c r="GG235" s="1483"/>
      <c r="GH235" s="1482"/>
      <c r="GI235" s="1152"/>
      <c r="GJ235" s="1153"/>
      <c r="GK235" s="1271"/>
      <c r="GL235" s="1271"/>
      <c r="GM235" s="1271"/>
      <c r="GN235" s="619"/>
      <c r="GO235" s="210"/>
      <c r="GP235" s="1483"/>
      <c r="GQ235" s="1482"/>
      <c r="GR235" s="1152"/>
      <c r="GS235" s="1153"/>
      <c r="GT235" s="1271"/>
      <c r="GU235" s="1271"/>
      <c r="GV235" s="1271"/>
      <c r="GW235" s="619"/>
      <c r="GX235" s="210"/>
      <c r="GY235" s="1483"/>
      <c r="GZ235" s="1482"/>
      <c r="HA235" s="1152"/>
      <c r="HB235" s="1153"/>
      <c r="HC235" s="1271"/>
      <c r="HD235" s="1271"/>
      <c r="HE235" s="1271"/>
      <c r="HF235" s="619"/>
      <c r="HG235" s="210"/>
      <c r="HH235" s="1483"/>
      <c r="HI235" s="1482"/>
      <c r="HJ235" s="1152"/>
      <c r="HK235" s="1153"/>
      <c r="HL235" s="1271"/>
      <c r="HM235" s="1271"/>
      <c r="HN235" s="1271"/>
      <c r="HO235" s="619"/>
      <c r="HP235" s="210"/>
      <c r="HQ235" s="1483"/>
      <c r="HR235" s="1482"/>
      <c r="HS235" s="1152"/>
      <c r="HT235" s="1153"/>
      <c r="HU235" s="1271"/>
      <c r="HV235" s="1271"/>
      <c r="HW235" s="1271"/>
      <c r="HX235" s="619"/>
      <c r="HY235" s="210"/>
      <c r="HZ235" s="1483"/>
      <c r="IA235" s="1482"/>
      <c r="IB235" s="1152"/>
      <c r="IC235" s="1153"/>
      <c r="ID235" s="1271"/>
      <c r="IE235" s="1271"/>
      <c r="IF235" s="1271"/>
      <c r="IG235" s="619"/>
      <c r="IH235" s="210"/>
      <c r="II235" s="1483"/>
      <c r="IJ235" s="1482"/>
      <c r="IK235" s="1152"/>
      <c r="IL235" s="1153"/>
      <c r="IM235" s="1271"/>
      <c r="IN235" s="1271"/>
      <c r="IO235" s="1271"/>
      <c r="IP235" s="619"/>
      <c r="IQ235" s="210"/>
      <c r="IR235" s="1483"/>
      <c r="IS235" s="1482"/>
      <c r="IT235" s="1152"/>
      <c r="IU235" s="1153"/>
      <c r="IV235" s="1271"/>
      <c r="IW235" s="1271"/>
      <c r="IX235" s="1271"/>
      <c r="IY235" s="619"/>
      <c r="IZ235" s="210"/>
      <c r="JA235" s="1483"/>
      <c r="JB235" s="1482"/>
      <c r="JC235" s="1152"/>
      <c r="JD235" s="1153"/>
      <c r="JE235" s="1271"/>
      <c r="JF235" s="1271"/>
      <c r="JG235" s="1271"/>
      <c r="JH235" s="619"/>
      <c r="JI235" s="210"/>
      <c r="JJ235" s="1483"/>
      <c r="JK235" s="1482"/>
      <c r="JL235" s="1152"/>
      <c r="JM235" s="1153"/>
      <c r="JN235" s="1271"/>
      <c r="JO235" s="1271"/>
      <c r="JP235" s="1271"/>
      <c r="JQ235" s="619"/>
      <c r="JR235" s="210"/>
      <c r="JS235" s="1483"/>
      <c r="JT235" s="1482"/>
      <c r="JU235" s="1152"/>
      <c r="JV235" s="1153"/>
      <c r="JW235" s="1271"/>
      <c r="JX235" s="1271"/>
      <c r="JY235" s="1271"/>
      <c r="JZ235" s="619"/>
      <c r="KA235" s="210"/>
      <c r="KB235" s="1483"/>
      <c r="KC235" s="1482"/>
      <c r="KD235" s="1152"/>
      <c r="KE235" s="1153"/>
      <c r="KF235" s="1271"/>
      <c r="KG235" s="1271"/>
      <c r="KH235" s="1271"/>
      <c r="KI235" s="619"/>
      <c r="KJ235" s="210"/>
      <c r="KK235" s="1483"/>
      <c r="KL235" s="1482"/>
      <c r="KM235" s="1152"/>
      <c r="KN235" s="1153"/>
      <c r="KO235" s="1271"/>
      <c r="KP235" s="1271"/>
      <c r="KQ235" s="1271"/>
      <c r="KR235" s="619"/>
      <c r="KS235" s="210"/>
      <c r="KT235" s="1483"/>
      <c r="KU235" s="1482"/>
      <c r="KV235" s="1152"/>
      <c r="KW235" s="1153"/>
      <c r="KX235" s="1271"/>
      <c r="KY235" s="1271"/>
      <c r="KZ235" s="1271"/>
      <c r="LA235" s="619"/>
      <c r="LB235" s="210"/>
      <c r="LC235" s="1483"/>
      <c r="LD235" s="1482"/>
      <c r="LE235" s="1152"/>
      <c r="LF235" s="1153"/>
      <c r="LG235" s="1271"/>
      <c r="LH235" s="1271"/>
      <c r="LI235" s="1271"/>
      <c r="LJ235" s="619"/>
      <c r="LK235" s="210"/>
      <c r="LL235" s="1483"/>
      <c r="LM235" s="1482"/>
      <c r="LN235" s="1152"/>
      <c r="LO235" s="1153"/>
      <c r="LP235" s="1271"/>
      <c r="LQ235" s="1271"/>
      <c r="LR235" s="1271"/>
      <c r="LS235" s="619"/>
      <c r="LT235" s="210"/>
      <c r="LU235" s="1483"/>
      <c r="LV235" s="1482"/>
      <c r="LW235" s="1152"/>
      <c r="LX235" s="1153"/>
      <c r="LY235" s="1271"/>
      <c r="LZ235" s="1271"/>
      <c r="MA235" s="1271"/>
      <c r="MB235" s="619"/>
      <c r="MC235" s="210"/>
      <c r="MD235" s="1483"/>
      <c r="ME235" s="1482"/>
      <c r="MF235" s="1152"/>
      <c r="MG235" s="1153"/>
      <c r="MH235" s="1271"/>
      <c r="MI235" s="1271"/>
      <c r="MJ235" s="1271"/>
      <c r="MK235" s="619"/>
      <c r="ML235" s="210"/>
      <c r="MM235" s="1483"/>
      <c r="MN235" s="1482"/>
      <c r="MO235" s="1152"/>
      <c r="MP235" s="1153"/>
      <c r="MQ235" s="1271"/>
      <c r="MR235" s="1271"/>
      <c r="MS235" s="1271"/>
      <c r="MT235" s="619"/>
      <c r="MU235" s="210"/>
      <c r="MV235" s="1483"/>
      <c r="MW235" s="1482"/>
      <c r="MX235" s="1152"/>
      <c r="MY235" s="1153"/>
      <c r="MZ235" s="1271"/>
      <c r="NA235" s="1271"/>
      <c r="NB235" s="1271"/>
      <c r="NC235" s="619"/>
      <c r="ND235" s="210"/>
      <c r="NE235" s="1483"/>
      <c r="NF235" s="1482"/>
      <c r="NG235" s="1152"/>
      <c r="NH235" s="1153"/>
      <c r="NI235" s="1271"/>
      <c r="NJ235" s="1271"/>
      <c r="NK235" s="1271"/>
      <c r="NL235" s="619"/>
      <c r="NM235" s="210"/>
      <c r="NN235" s="1483"/>
      <c r="NO235" s="1482"/>
      <c r="NP235" s="1152"/>
      <c r="NQ235" s="1153"/>
      <c r="NR235" s="1271"/>
      <c r="NS235" s="1271"/>
      <c r="NT235" s="1271"/>
      <c r="NU235" s="619"/>
      <c r="NV235" s="210"/>
      <c r="NW235" s="1483"/>
      <c r="NX235" s="1482"/>
      <c r="NY235" s="1152"/>
      <c r="NZ235" s="1153"/>
      <c r="OA235" s="1271"/>
      <c r="OB235" s="1271"/>
      <c r="OC235" s="1271"/>
      <c r="OD235" s="619"/>
      <c r="OE235" s="210"/>
      <c r="OF235" s="1483"/>
      <c r="OG235" s="1482"/>
      <c r="OH235" s="1152"/>
      <c r="OI235" s="1153"/>
      <c r="OJ235" s="1271"/>
      <c r="OK235" s="1271"/>
      <c r="OL235" s="1271"/>
      <c r="OM235" s="619"/>
      <c r="ON235" s="210"/>
      <c r="OO235" s="1483"/>
      <c r="OP235" s="1482"/>
      <c r="OQ235" s="1152"/>
      <c r="OR235" s="1153"/>
      <c r="OS235" s="1271"/>
      <c r="OT235" s="1271"/>
      <c r="OU235" s="1271"/>
      <c r="OV235" s="619"/>
      <c r="OW235" s="210"/>
      <c r="OX235" s="1483"/>
      <c r="OY235" s="1482"/>
      <c r="OZ235" s="1152"/>
      <c r="PA235" s="1153"/>
      <c r="PB235" s="1271"/>
      <c r="PC235" s="1271"/>
      <c r="PD235" s="1271"/>
      <c r="PE235" s="619"/>
      <c r="PF235" s="210"/>
      <c r="PG235" s="1483"/>
      <c r="PH235" s="1482"/>
      <c r="PI235" s="1152"/>
      <c r="PJ235" s="1153"/>
      <c r="PK235" s="1271"/>
      <c r="PL235" s="1271"/>
      <c r="PM235" s="1271"/>
      <c r="PN235" s="619"/>
      <c r="PO235" s="210"/>
      <c r="PP235" s="1483"/>
      <c r="PQ235" s="1482"/>
      <c r="PR235" s="1152"/>
      <c r="PS235" s="1153"/>
      <c r="PT235" s="1271"/>
      <c r="PU235" s="1271"/>
      <c r="PV235" s="1271"/>
      <c r="PW235" s="619"/>
      <c r="PX235" s="210"/>
      <c r="PY235" s="1483"/>
      <c r="PZ235" s="1482"/>
      <c r="QA235" s="1152"/>
      <c r="QB235" s="1153"/>
      <c r="QC235" s="1271"/>
      <c r="QD235" s="1271"/>
      <c r="QE235" s="1271"/>
      <c r="QF235" s="619"/>
      <c r="QG235" s="210"/>
      <c r="QH235" s="1483"/>
      <c r="QI235" s="1482"/>
      <c r="QJ235" s="1152"/>
      <c r="QK235" s="1153"/>
      <c r="QL235" s="1271"/>
      <c r="QM235" s="1271"/>
      <c r="QN235" s="1271"/>
      <c r="QO235" s="619"/>
      <c r="QP235" s="210"/>
      <c r="QQ235" s="1483"/>
      <c r="QR235" s="1482"/>
      <c r="QS235" s="1152"/>
      <c r="QT235" s="1153"/>
      <c r="QU235" s="1271"/>
      <c r="QV235" s="1271"/>
      <c r="QW235" s="1271"/>
      <c r="QX235" s="619"/>
      <c r="QY235" s="210"/>
      <c r="QZ235" s="1483"/>
      <c r="RA235" s="1482"/>
      <c r="RB235" s="1152"/>
      <c r="RC235" s="1153"/>
      <c r="RD235" s="1271"/>
      <c r="RE235" s="1271"/>
      <c r="RF235" s="1271"/>
      <c r="RG235" s="619"/>
      <c r="RH235" s="210"/>
      <c r="RI235" s="1483"/>
      <c r="RJ235" s="1482"/>
      <c r="RK235" s="1152"/>
      <c r="RL235" s="1153"/>
      <c r="RM235" s="1271"/>
      <c r="RN235" s="1271"/>
      <c r="RO235" s="1271"/>
      <c r="RP235" s="619"/>
      <c r="RQ235" s="210"/>
      <c r="RR235" s="1483"/>
      <c r="RS235" s="1482"/>
      <c r="RT235" s="1152"/>
      <c r="RU235" s="1153"/>
      <c r="RV235" s="1271"/>
      <c r="RW235" s="1271"/>
      <c r="RX235" s="1271"/>
      <c r="RY235" s="619"/>
      <c r="RZ235" s="210"/>
      <c r="SA235" s="1483"/>
      <c r="SB235" s="1482"/>
      <c r="SC235" s="1152"/>
      <c r="SD235" s="1153"/>
      <c r="SE235" s="1271"/>
      <c r="SF235" s="1271"/>
      <c r="SG235" s="1271"/>
      <c r="SH235" s="619"/>
      <c r="SI235" s="210"/>
      <c r="SJ235" s="1483"/>
      <c r="SK235" s="1482"/>
      <c r="SL235" s="1152"/>
      <c r="SM235" s="1153"/>
      <c r="SN235" s="1271"/>
      <c r="SO235" s="1271"/>
      <c r="SP235" s="1271"/>
      <c r="SQ235" s="619"/>
      <c r="SR235" s="210"/>
      <c r="SS235" s="1483"/>
      <c r="ST235" s="1482"/>
      <c r="SU235" s="1152"/>
      <c r="SV235" s="1153"/>
      <c r="SW235" s="1271"/>
      <c r="SX235" s="1271"/>
      <c r="SY235" s="1271"/>
      <c r="SZ235" s="619"/>
      <c r="TA235" s="210"/>
      <c r="TB235" s="1483"/>
      <c r="TC235" s="1482"/>
      <c r="TD235" s="1152"/>
      <c r="TE235" s="1153"/>
      <c r="TF235" s="1271"/>
      <c r="TG235" s="1271"/>
      <c r="TH235" s="1271"/>
      <c r="TI235" s="619"/>
      <c r="TJ235" s="210"/>
      <c r="TK235" s="1483"/>
      <c r="TL235" s="1482"/>
      <c r="TM235" s="1152"/>
      <c r="TN235" s="1153"/>
      <c r="TO235" s="1271"/>
      <c r="TP235" s="1271"/>
      <c r="TQ235" s="1271"/>
      <c r="TR235" s="619"/>
      <c r="TS235" s="210"/>
      <c r="TT235" s="1483"/>
      <c r="TU235" s="1482"/>
      <c r="TV235" s="1152"/>
      <c r="TW235" s="1153"/>
      <c r="TX235" s="1271"/>
      <c r="TY235" s="1271"/>
      <c r="TZ235" s="1271"/>
      <c r="UA235" s="619"/>
      <c r="UB235" s="210"/>
      <c r="UC235" s="1483"/>
      <c r="UD235" s="1482"/>
      <c r="UE235" s="1152"/>
      <c r="UF235" s="1153"/>
      <c r="UG235" s="1271"/>
      <c r="UH235" s="1271"/>
      <c r="UI235" s="1271"/>
      <c r="UJ235" s="619"/>
      <c r="UK235" s="210"/>
      <c r="UL235" s="1483"/>
      <c r="UM235" s="1482"/>
      <c r="UN235" s="1152"/>
      <c r="UO235" s="1153"/>
      <c r="UP235" s="1271"/>
      <c r="UQ235" s="1271"/>
      <c r="UR235" s="1271"/>
      <c r="US235" s="619"/>
      <c r="UT235" s="210"/>
      <c r="UU235" s="1483"/>
      <c r="UV235" s="1482"/>
      <c r="UW235" s="1152"/>
      <c r="UX235" s="1153"/>
      <c r="UY235" s="1271"/>
      <c r="UZ235" s="1271"/>
      <c r="VA235" s="1271"/>
      <c r="VB235" s="619"/>
      <c r="VC235" s="210"/>
      <c r="VD235" s="1483"/>
      <c r="VE235" s="1482"/>
      <c r="VF235" s="1152"/>
      <c r="VG235" s="1153"/>
      <c r="VH235" s="1271"/>
      <c r="VI235" s="1271"/>
      <c r="VJ235" s="1271"/>
      <c r="VK235" s="619"/>
      <c r="VL235" s="210"/>
      <c r="VM235" s="1483"/>
      <c r="VN235" s="1482"/>
      <c r="VO235" s="1152"/>
      <c r="VP235" s="1153"/>
      <c r="VQ235" s="1271"/>
      <c r="VR235" s="1271"/>
      <c r="VS235" s="1271"/>
      <c r="VT235" s="619"/>
      <c r="VU235" s="210"/>
      <c r="VV235" s="1483"/>
      <c r="VW235" s="1482"/>
      <c r="VX235" s="1152"/>
      <c r="VY235" s="1153"/>
      <c r="VZ235" s="1271"/>
      <c r="WA235" s="1271"/>
      <c r="WB235" s="1271"/>
      <c r="WC235" s="619"/>
      <c r="WD235" s="210"/>
      <c r="WE235" s="1483"/>
      <c r="WF235" s="1482"/>
      <c r="WG235" s="1152"/>
      <c r="WH235" s="1153"/>
      <c r="WI235" s="1271"/>
      <c r="WJ235" s="1271"/>
      <c r="WK235" s="1271"/>
      <c r="WL235" s="619"/>
      <c r="WM235" s="210"/>
      <c r="WN235" s="1483"/>
      <c r="WO235" s="1482"/>
      <c r="WP235" s="1152"/>
      <c r="WQ235" s="1153"/>
      <c r="WR235" s="1271"/>
      <c r="WS235" s="1271"/>
      <c r="WT235" s="1271"/>
      <c r="WU235" s="619"/>
      <c r="WV235" s="210"/>
      <c r="WW235" s="1483"/>
      <c r="WX235" s="1482"/>
      <c r="WY235" s="1152"/>
      <c r="WZ235" s="1153"/>
      <c r="XA235" s="1271"/>
      <c r="XB235" s="1271"/>
      <c r="XC235" s="1271"/>
      <c r="XD235" s="619"/>
      <c r="XE235" s="210"/>
      <c r="XF235" s="1483"/>
      <c r="XG235" s="1482"/>
      <c r="XH235" s="1152"/>
      <c r="XI235" s="1153"/>
      <c r="XJ235" s="1271"/>
      <c r="XK235" s="1271"/>
      <c r="XL235" s="1271"/>
      <c r="XM235" s="619"/>
      <c r="XN235" s="210"/>
      <c r="XO235" s="1483"/>
      <c r="XP235" s="1482"/>
      <c r="XQ235" s="1152"/>
      <c r="XR235" s="1153"/>
      <c r="XS235" s="1271"/>
      <c r="XT235" s="1271"/>
      <c r="XU235" s="1271"/>
      <c r="XV235" s="619"/>
      <c r="XW235" s="210"/>
      <c r="XX235" s="1483"/>
      <c r="XY235" s="1482"/>
      <c r="XZ235" s="1152"/>
      <c r="YA235" s="1153"/>
      <c r="YB235" s="1271"/>
      <c r="YC235" s="1271"/>
      <c r="YD235" s="1271"/>
      <c r="YE235" s="619"/>
      <c r="YF235" s="210"/>
      <c r="YG235" s="1483"/>
      <c r="YH235" s="1482"/>
      <c r="YI235" s="1152"/>
      <c r="YJ235" s="1153"/>
      <c r="YK235" s="1271"/>
      <c r="YL235" s="1271"/>
      <c r="YM235" s="1271"/>
      <c r="YN235" s="619"/>
      <c r="YO235" s="210"/>
      <c r="YP235" s="1483"/>
      <c r="YQ235" s="1482"/>
      <c r="YR235" s="1152"/>
      <c r="YS235" s="1153"/>
      <c r="YT235" s="1271"/>
      <c r="YU235" s="1271"/>
      <c r="YV235" s="1271"/>
      <c r="YW235" s="619"/>
      <c r="YX235" s="210"/>
      <c r="YY235" s="1483"/>
      <c r="YZ235" s="1482"/>
      <c r="ZA235" s="1152"/>
      <c r="ZB235" s="1153"/>
      <c r="ZC235" s="1271"/>
      <c r="ZD235" s="1271"/>
      <c r="ZE235" s="1271"/>
      <c r="ZF235" s="619"/>
      <c r="ZG235" s="210"/>
      <c r="ZH235" s="1483"/>
      <c r="ZI235" s="1482"/>
      <c r="ZJ235" s="1152"/>
      <c r="ZK235" s="1153"/>
      <c r="ZL235" s="1271"/>
      <c r="ZM235" s="1271"/>
      <c r="ZN235" s="1271"/>
      <c r="ZO235" s="619"/>
      <c r="ZP235" s="210"/>
      <c r="ZQ235" s="1483"/>
      <c r="ZR235" s="1482"/>
      <c r="ZS235" s="1152"/>
      <c r="ZT235" s="1153"/>
      <c r="ZU235" s="1271"/>
      <c r="ZV235" s="1271"/>
      <c r="ZW235" s="1271"/>
      <c r="ZX235" s="619"/>
      <c r="ZY235" s="210"/>
      <c r="ZZ235" s="1483"/>
      <c r="AAA235" s="1482"/>
      <c r="AAB235" s="1152"/>
      <c r="AAC235" s="1153"/>
      <c r="AAD235" s="1271"/>
      <c r="AAE235" s="1271"/>
      <c r="AAF235" s="1271"/>
      <c r="AAG235" s="619"/>
      <c r="AAH235" s="210"/>
      <c r="AAI235" s="1483"/>
      <c r="AAJ235" s="1482"/>
      <c r="AAK235" s="1152"/>
      <c r="AAL235" s="1153"/>
      <c r="AAM235" s="1271"/>
      <c r="AAN235" s="1271"/>
      <c r="AAO235" s="1271"/>
      <c r="AAP235" s="619"/>
      <c r="AAQ235" s="210"/>
      <c r="AAR235" s="1483"/>
      <c r="AAS235" s="1482"/>
      <c r="AAT235" s="1152"/>
      <c r="AAU235" s="1153"/>
      <c r="AAV235" s="1271"/>
      <c r="AAW235" s="1271"/>
      <c r="AAX235" s="1271"/>
      <c r="AAY235" s="619"/>
      <c r="AAZ235" s="210"/>
      <c r="ABA235" s="1483"/>
      <c r="ABB235" s="1482"/>
      <c r="ABC235" s="1152"/>
      <c r="ABD235" s="1153"/>
      <c r="ABE235" s="1271"/>
      <c r="ABF235" s="1271"/>
      <c r="ABG235" s="1271"/>
      <c r="ABH235" s="619"/>
      <c r="ABI235" s="210"/>
      <c r="ABJ235" s="1483"/>
      <c r="ABK235" s="1482"/>
      <c r="ABL235" s="1152"/>
      <c r="ABM235" s="1153"/>
      <c r="ABN235" s="1271"/>
      <c r="ABO235" s="1271"/>
      <c r="ABP235" s="1271"/>
      <c r="ABQ235" s="619"/>
      <c r="ABR235" s="210"/>
      <c r="ABS235" s="1483"/>
      <c r="ABT235" s="1482"/>
      <c r="ABU235" s="1152"/>
      <c r="ABV235" s="1153"/>
      <c r="ABW235" s="1271"/>
      <c r="ABX235" s="1271"/>
      <c r="ABY235" s="1271"/>
      <c r="ABZ235" s="619"/>
      <c r="ACA235" s="210"/>
      <c r="ACB235" s="1483"/>
      <c r="ACC235" s="1482"/>
      <c r="ACD235" s="1152"/>
      <c r="ACE235" s="1153"/>
      <c r="ACF235" s="1271"/>
      <c r="ACG235" s="1271"/>
      <c r="ACH235" s="1271"/>
      <c r="ACI235" s="619"/>
      <c r="ACJ235" s="210"/>
      <c r="ACK235" s="1483"/>
      <c r="ACL235" s="1482"/>
      <c r="ACM235" s="1152"/>
      <c r="ACN235" s="1153"/>
      <c r="ACO235" s="1271"/>
      <c r="ACP235" s="1271"/>
      <c r="ACQ235" s="1271"/>
      <c r="ACR235" s="619"/>
      <c r="ACS235" s="210"/>
      <c r="ACT235" s="1483"/>
      <c r="ACU235" s="1482"/>
      <c r="ACV235" s="1152"/>
      <c r="ACW235" s="1153"/>
      <c r="ACX235" s="1271"/>
      <c r="ACY235" s="1271"/>
      <c r="ACZ235" s="1271"/>
      <c r="ADA235" s="619"/>
      <c r="ADB235" s="210"/>
      <c r="ADC235" s="1483"/>
      <c r="ADD235" s="1482"/>
      <c r="ADE235" s="1152"/>
      <c r="ADF235" s="1153"/>
      <c r="ADG235" s="1271"/>
      <c r="ADH235" s="1271"/>
      <c r="ADI235" s="1271"/>
      <c r="ADJ235" s="619"/>
      <c r="ADK235" s="210"/>
      <c r="ADL235" s="1483"/>
      <c r="ADM235" s="1482"/>
      <c r="ADN235" s="1152"/>
      <c r="ADO235" s="1153"/>
      <c r="ADP235" s="1271"/>
      <c r="ADQ235" s="1271"/>
      <c r="ADR235" s="1271"/>
      <c r="ADS235" s="619"/>
      <c r="ADT235" s="210"/>
      <c r="ADU235" s="1483"/>
      <c r="ADV235" s="1482"/>
      <c r="ADW235" s="1152"/>
      <c r="ADX235" s="1153"/>
      <c r="ADY235" s="1271"/>
      <c r="ADZ235" s="1271"/>
      <c r="AEA235" s="1271"/>
      <c r="AEB235" s="619"/>
      <c r="AEC235" s="210"/>
      <c r="AED235" s="1483"/>
      <c r="AEE235" s="1482"/>
      <c r="AEF235" s="1152"/>
      <c r="AEG235" s="1153"/>
      <c r="AEH235" s="1271"/>
      <c r="AEI235" s="1271"/>
      <c r="AEJ235" s="1271"/>
      <c r="AEK235" s="619"/>
      <c r="AEL235" s="210"/>
      <c r="AEM235" s="1483"/>
      <c r="AEN235" s="1482"/>
      <c r="AEO235" s="1152"/>
      <c r="AEP235" s="1153"/>
      <c r="AEQ235" s="1271"/>
      <c r="AER235" s="1271"/>
      <c r="AES235" s="1271"/>
      <c r="AET235" s="619"/>
      <c r="AEU235" s="210"/>
      <c r="AEV235" s="1483"/>
      <c r="AEW235" s="1482"/>
      <c r="AEX235" s="1152"/>
      <c r="AEY235" s="1153"/>
      <c r="AEZ235" s="1271"/>
      <c r="AFA235" s="1271"/>
      <c r="AFB235" s="1271"/>
      <c r="AFC235" s="619"/>
      <c r="AFD235" s="210"/>
      <c r="AFE235" s="1483"/>
      <c r="AFF235" s="1482"/>
      <c r="AFG235" s="1152"/>
      <c r="AFH235" s="1153"/>
      <c r="AFI235" s="1271"/>
      <c r="AFJ235" s="1271"/>
      <c r="AFK235" s="1271"/>
      <c r="AFL235" s="619"/>
      <c r="AFM235" s="210"/>
      <c r="AFN235" s="1483"/>
      <c r="AFO235" s="1482"/>
      <c r="AFP235" s="1152"/>
      <c r="AFQ235" s="1153"/>
      <c r="AFR235" s="1271"/>
      <c r="AFS235" s="1271"/>
      <c r="AFT235" s="1271"/>
      <c r="AFU235" s="619"/>
      <c r="AFV235" s="210"/>
      <c r="AFW235" s="1483"/>
      <c r="AFX235" s="1482"/>
      <c r="AFY235" s="1152"/>
      <c r="AFZ235" s="1153"/>
      <c r="AGA235" s="1271"/>
      <c r="AGB235" s="1271"/>
      <c r="AGC235" s="1271"/>
      <c r="AGD235" s="619"/>
      <c r="AGE235" s="210"/>
      <c r="AGF235" s="1483"/>
      <c r="AGG235" s="1482"/>
      <c r="AGH235" s="1152"/>
      <c r="AGI235" s="1153"/>
      <c r="AGJ235" s="1271"/>
      <c r="AGK235" s="1271"/>
      <c r="AGL235" s="1271"/>
      <c r="AGM235" s="619"/>
      <c r="AGN235" s="210"/>
      <c r="AGO235" s="1483"/>
      <c r="AGP235" s="1482"/>
      <c r="AGQ235" s="1152"/>
      <c r="AGR235" s="1153"/>
      <c r="AGS235" s="1271"/>
      <c r="AGT235" s="1271"/>
      <c r="AGU235" s="1271"/>
      <c r="AGV235" s="619"/>
      <c r="AGW235" s="210"/>
      <c r="AGX235" s="1483"/>
      <c r="AGY235" s="1482"/>
      <c r="AGZ235" s="1152"/>
      <c r="AHA235" s="1153"/>
      <c r="AHB235" s="1271"/>
      <c r="AHC235" s="1271"/>
      <c r="AHD235" s="1271"/>
      <c r="AHE235" s="619"/>
      <c r="AHF235" s="210"/>
      <c r="AHG235" s="1483"/>
      <c r="AHH235" s="1482"/>
      <c r="AHI235" s="1152"/>
      <c r="AHJ235" s="1153"/>
      <c r="AHK235" s="1271"/>
      <c r="AHL235" s="1271"/>
      <c r="AHM235" s="1271"/>
      <c r="AHN235" s="619"/>
      <c r="AHO235" s="210"/>
      <c r="AHP235" s="1483"/>
      <c r="AHQ235" s="1482"/>
      <c r="AHR235" s="1152"/>
      <c r="AHS235" s="1153"/>
      <c r="AHT235" s="1271"/>
      <c r="AHU235" s="1271"/>
      <c r="AHV235" s="1271"/>
      <c r="AHW235" s="619"/>
      <c r="AHX235" s="210"/>
      <c r="AHY235" s="1483"/>
      <c r="AHZ235" s="1482"/>
      <c r="AIA235" s="1152"/>
      <c r="AIB235" s="1153"/>
      <c r="AIC235" s="1271"/>
      <c r="AID235" s="1271"/>
      <c r="AIE235" s="1271"/>
      <c r="AIF235" s="619"/>
      <c r="AIG235" s="210"/>
      <c r="AIH235" s="1483"/>
      <c r="AII235" s="1482"/>
      <c r="AIJ235" s="1152"/>
      <c r="AIK235" s="1153"/>
      <c r="AIL235" s="1271"/>
      <c r="AIM235" s="1271"/>
      <c r="AIN235" s="1271"/>
      <c r="AIO235" s="619"/>
      <c r="AIP235" s="210"/>
      <c r="AIQ235" s="1483"/>
      <c r="AIR235" s="1482"/>
      <c r="AIS235" s="1152"/>
      <c r="AIT235" s="1153"/>
      <c r="AIU235" s="1271"/>
      <c r="AIV235" s="1271"/>
      <c r="AIW235" s="1271"/>
      <c r="AIX235" s="619"/>
      <c r="AIY235" s="210"/>
      <c r="AIZ235" s="1483"/>
      <c r="AJA235" s="1482"/>
      <c r="AJB235" s="1152"/>
      <c r="AJC235" s="1153"/>
      <c r="AJD235" s="1271"/>
      <c r="AJE235" s="1271"/>
      <c r="AJF235" s="1271"/>
      <c r="AJG235" s="619"/>
      <c r="AJH235" s="210"/>
      <c r="AJI235" s="1483"/>
      <c r="AJJ235" s="1482"/>
      <c r="AJK235" s="1152"/>
      <c r="AJL235" s="1153"/>
      <c r="AJM235" s="1271"/>
      <c r="AJN235" s="1271"/>
      <c r="AJO235" s="1271"/>
      <c r="AJP235" s="619"/>
      <c r="AJQ235" s="210"/>
      <c r="AJR235" s="1483"/>
      <c r="AJS235" s="1482"/>
      <c r="AJT235" s="1152"/>
      <c r="AJU235" s="1153"/>
      <c r="AJV235" s="1271"/>
      <c r="AJW235" s="1271"/>
      <c r="AJX235" s="1271"/>
      <c r="AJY235" s="619"/>
      <c r="AJZ235" s="210"/>
      <c r="AKA235" s="1483"/>
      <c r="AKB235" s="1482"/>
      <c r="AKC235" s="1152"/>
      <c r="AKD235" s="1153"/>
      <c r="AKE235" s="1271"/>
      <c r="AKF235" s="1271"/>
      <c r="AKG235" s="1271"/>
      <c r="AKH235" s="619"/>
      <c r="AKI235" s="210"/>
      <c r="AKJ235" s="1483"/>
      <c r="AKK235" s="1482"/>
      <c r="AKL235" s="1152"/>
      <c r="AKM235" s="1153"/>
      <c r="AKN235" s="1271"/>
      <c r="AKO235" s="1271"/>
      <c r="AKP235" s="1271"/>
      <c r="AKQ235" s="619"/>
      <c r="AKR235" s="210"/>
      <c r="AKS235" s="1483"/>
      <c r="AKT235" s="1482"/>
      <c r="AKU235" s="1152"/>
      <c r="AKV235" s="1153"/>
      <c r="AKW235" s="1271"/>
      <c r="AKX235" s="1271"/>
      <c r="AKY235" s="1271"/>
      <c r="AKZ235" s="619"/>
      <c r="ALA235" s="210"/>
      <c r="ALB235" s="1483"/>
      <c r="ALC235" s="1482"/>
      <c r="ALD235" s="1152"/>
      <c r="ALE235" s="1153"/>
      <c r="ALF235" s="1271"/>
      <c r="ALG235" s="1271"/>
      <c r="ALH235" s="1271"/>
      <c r="ALI235" s="619"/>
      <c r="ALJ235" s="210"/>
      <c r="ALK235" s="1483"/>
      <c r="ALL235" s="1482"/>
      <c r="ALM235" s="1152"/>
      <c r="ALN235" s="1153"/>
      <c r="ALO235" s="1271"/>
      <c r="ALP235" s="1271"/>
      <c r="ALQ235" s="1271"/>
      <c r="ALR235" s="619"/>
      <c r="ALS235" s="210"/>
      <c r="ALT235" s="1483"/>
      <c r="ALU235" s="1482"/>
      <c r="ALV235" s="1152"/>
      <c r="ALW235" s="1153"/>
      <c r="ALX235" s="1271"/>
      <c r="ALY235" s="1271"/>
      <c r="ALZ235" s="1271"/>
      <c r="AMA235" s="619"/>
      <c r="AMB235" s="210"/>
      <c r="AMC235" s="1483"/>
      <c r="AMD235" s="1482"/>
      <c r="AME235" s="1152"/>
      <c r="AMF235" s="1153"/>
      <c r="AMG235" s="1271"/>
      <c r="AMH235" s="1271"/>
      <c r="AMI235" s="1271"/>
      <c r="AMJ235" s="619"/>
      <c r="AMK235" s="210"/>
      <c r="AML235" s="1483"/>
      <c r="AMM235" s="1482"/>
      <c r="AMN235" s="1152"/>
      <c r="AMO235" s="1153"/>
      <c r="AMP235" s="1271"/>
      <c r="AMQ235" s="1271"/>
      <c r="AMR235" s="1271"/>
      <c r="AMS235" s="619"/>
      <c r="AMT235" s="210"/>
      <c r="AMU235" s="1483"/>
      <c r="AMV235" s="1482"/>
      <c r="AMW235" s="1152"/>
      <c r="AMX235" s="1153"/>
      <c r="AMY235" s="1271"/>
      <c r="AMZ235" s="1271"/>
      <c r="ANA235" s="1271"/>
      <c r="ANB235" s="619"/>
      <c r="ANC235" s="210"/>
      <c r="AND235" s="1483"/>
      <c r="ANE235" s="1482"/>
      <c r="ANF235" s="1152"/>
      <c r="ANG235" s="1153"/>
      <c r="ANH235" s="1271"/>
      <c r="ANI235" s="1271"/>
      <c r="ANJ235" s="1271"/>
      <c r="ANK235" s="619"/>
      <c r="ANL235" s="210"/>
      <c r="ANM235" s="1483"/>
      <c r="ANN235" s="1482"/>
      <c r="ANO235" s="1152"/>
      <c r="ANP235" s="1153"/>
      <c r="ANQ235" s="1271"/>
      <c r="ANR235" s="1271"/>
      <c r="ANS235" s="1271"/>
      <c r="ANT235" s="619"/>
      <c r="ANU235" s="210"/>
      <c r="ANV235" s="1483"/>
      <c r="ANW235" s="1482"/>
      <c r="ANX235" s="1152"/>
      <c r="ANY235" s="1153"/>
      <c r="ANZ235" s="1271"/>
      <c r="AOA235" s="1271"/>
      <c r="AOB235" s="1271"/>
      <c r="AOC235" s="619"/>
      <c r="AOD235" s="210"/>
      <c r="AOE235" s="1483"/>
      <c r="AOF235" s="1482"/>
      <c r="AOG235" s="1152"/>
      <c r="AOH235" s="1153"/>
      <c r="AOI235" s="1271"/>
      <c r="AOJ235" s="1271"/>
      <c r="AOK235" s="1271"/>
      <c r="AOL235" s="619"/>
      <c r="AOM235" s="210"/>
      <c r="AON235" s="1483"/>
      <c r="AOO235" s="1482"/>
      <c r="AOP235" s="1152"/>
      <c r="AOQ235" s="1153"/>
      <c r="AOR235" s="1271"/>
      <c r="AOS235" s="1271"/>
      <c r="AOT235" s="1271"/>
      <c r="AOU235" s="619"/>
      <c r="AOV235" s="210"/>
      <c r="AOW235" s="1483"/>
      <c r="AOX235" s="1482"/>
      <c r="AOY235" s="1152"/>
      <c r="AOZ235" s="1153"/>
      <c r="APA235" s="1271"/>
      <c r="APB235" s="1271"/>
      <c r="APC235" s="1271"/>
      <c r="APD235" s="619"/>
      <c r="APE235" s="210"/>
      <c r="APF235" s="1483"/>
      <c r="APG235" s="1482"/>
      <c r="APH235" s="1152"/>
      <c r="API235" s="1153"/>
      <c r="APJ235" s="1271"/>
      <c r="APK235" s="1271"/>
      <c r="APL235" s="1271"/>
      <c r="APM235" s="619"/>
      <c r="APN235" s="210"/>
      <c r="APO235" s="1483"/>
      <c r="APP235" s="1482"/>
      <c r="APQ235" s="1152"/>
      <c r="APR235" s="1153"/>
      <c r="APS235" s="1271"/>
      <c r="APT235" s="1271"/>
      <c r="APU235" s="1271"/>
      <c r="APV235" s="619"/>
      <c r="APW235" s="210"/>
      <c r="APX235" s="1483"/>
      <c r="APY235" s="1482"/>
      <c r="APZ235" s="1152"/>
      <c r="AQA235" s="1153"/>
      <c r="AQB235" s="1271"/>
      <c r="AQC235" s="1271"/>
      <c r="AQD235" s="1271"/>
      <c r="AQE235" s="619"/>
      <c r="AQF235" s="210"/>
      <c r="AQG235" s="1483"/>
      <c r="AQH235" s="1482"/>
      <c r="AQI235" s="1152"/>
      <c r="AQJ235" s="1153"/>
      <c r="AQK235" s="1271"/>
      <c r="AQL235" s="1271"/>
      <c r="AQM235" s="1271"/>
      <c r="AQN235" s="619"/>
      <c r="AQO235" s="210"/>
      <c r="AQP235" s="1483"/>
      <c r="AQQ235" s="1482"/>
      <c r="AQR235" s="1152"/>
      <c r="AQS235" s="1153"/>
      <c r="AQT235" s="1271"/>
      <c r="AQU235" s="1271"/>
      <c r="AQV235" s="1271"/>
      <c r="AQW235" s="619"/>
      <c r="AQX235" s="210"/>
      <c r="AQY235" s="1483"/>
      <c r="AQZ235" s="1482"/>
      <c r="ARA235" s="1152"/>
      <c r="ARB235" s="1153"/>
      <c r="ARC235" s="1271"/>
      <c r="ARD235" s="1271"/>
      <c r="ARE235" s="1271"/>
      <c r="ARF235" s="619"/>
      <c r="ARG235" s="210"/>
      <c r="ARH235" s="1483"/>
      <c r="ARI235" s="1482"/>
      <c r="ARJ235" s="1152"/>
      <c r="ARK235" s="1153"/>
      <c r="ARL235" s="1271"/>
      <c r="ARM235" s="1271"/>
      <c r="ARN235" s="1271"/>
      <c r="ARO235" s="619"/>
      <c r="ARP235" s="210"/>
      <c r="ARQ235" s="1483"/>
      <c r="ARR235" s="1482"/>
      <c r="ARS235" s="1152"/>
      <c r="ART235" s="1153"/>
      <c r="ARU235" s="1271"/>
      <c r="ARV235" s="1271"/>
      <c r="ARW235" s="1271"/>
      <c r="ARX235" s="619"/>
      <c r="ARY235" s="210"/>
      <c r="ARZ235" s="1483"/>
      <c r="ASA235" s="1482"/>
      <c r="ASB235" s="1152"/>
      <c r="ASC235" s="1153"/>
      <c r="ASD235" s="1271"/>
      <c r="ASE235" s="1271"/>
      <c r="ASF235" s="1271"/>
      <c r="ASG235" s="619"/>
      <c r="ASH235" s="210"/>
      <c r="ASI235" s="1483"/>
      <c r="ASJ235" s="1482"/>
      <c r="ASK235" s="1152"/>
      <c r="ASL235" s="1153"/>
      <c r="ASM235" s="1271"/>
      <c r="ASN235" s="1271"/>
      <c r="ASO235" s="1271"/>
      <c r="ASP235" s="619"/>
      <c r="ASQ235" s="210"/>
      <c r="ASR235" s="1483"/>
      <c r="ASS235" s="1482"/>
      <c r="AST235" s="1152"/>
      <c r="ASU235" s="1153"/>
      <c r="ASV235" s="1271"/>
      <c r="ASW235" s="1271"/>
      <c r="ASX235" s="1271"/>
      <c r="ASY235" s="619"/>
      <c r="ASZ235" s="210"/>
      <c r="ATA235" s="1483"/>
      <c r="ATB235" s="1482"/>
      <c r="ATC235" s="1152"/>
      <c r="ATD235" s="1153"/>
      <c r="ATE235" s="1271"/>
      <c r="ATF235" s="1271"/>
      <c r="ATG235" s="1271"/>
      <c r="ATH235" s="619"/>
      <c r="ATI235" s="210"/>
      <c r="ATJ235" s="1483"/>
      <c r="ATK235" s="1482"/>
      <c r="ATL235" s="1152"/>
      <c r="ATM235" s="1153"/>
      <c r="ATN235" s="1271"/>
      <c r="ATO235" s="1271"/>
      <c r="ATP235" s="1271"/>
      <c r="ATQ235" s="619"/>
      <c r="ATR235" s="210"/>
      <c r="ATS235" s="1483"/>
      <c r="ATT235" s="1482"/>
      <c r="ATU235" s="1152"/>
      <c r="ATV235" s="1153"/>
      <c r="ATW235" s="1271"/>
      <c r="ATX235" s="1271"/>
      <c r="ATY235" s="1271"/>
      <c r="ATZ235" s="619"/>
      <c r="AUA235" s="210"/>
      <c r="AUB235" s="1483"/>
      <c r="AUC235" s="1482"/>
      <c r="AUD235" s="1152"/>
      <c r="AUE235" s="1153"/>
      <c r="AUF235" s="1271"/>
      <c r="AUG235" s="1271"/>
      <c r="AUH235" s="1271"/>
      <c r="AUI235" s="619"/>
      <c r="AUJ235" s="210"/>
      <c r="AUK235" s="1483"/>
      <c r="AUL235" s="1482"/>
      <c r="AUM235" s="1152"/>
      <c r="AUN235" s="1153"/>
      <c r="AUO235" s="1271"/>
      <c r="AUP235" s="1271"/>
      <c r="AUQ235" s="1271"/>
      <c r="AUR235" s="619"/>
      <c r="AUS235" s="210"/>
      <c r="AUT235" s="1483"/>
      <c r="AUU235" s="1482"/>
      <c r="AUV235" s="1152"/>
      <c r="AUW235" s="1153"/>
      <c r="AUX235" s="1271"/>
      <c r="AUY235" s="1271"/>
      <c r="AUZ235" s="1271"/>
      <c r="AVA235" s="619"/>
      <c r="AVB235" s="210"/>
      <c r="AVC235" s="1483"/>
      <c r="AVD235" s="1482"/>
      <c r="AVE235" s="1152"/>
      <c r="AVF235" s="1153"/>
      <c r="AVG235" s="1271"/>
      <c r="AVH235" s="1271"/>
      <c r="AVI235" s="1271"/>
      <c r="AVJ235" s="619"/>
      <c r="AVK235" s="210"/>
      <c r="AVL235" s="1483"/>
      <c r="AVM235" s="1482"/>
      <c r="AVN235" s="1152"/>
      <c r="AVO235" s="1153"/>
      <c r="AVP235" s="1271"/>
      <c r="AVQ235" s="1271"/>
      <c r="AVR235" s="1271"/>
      <c r="AVS235" s="619"/>
      <c r="AVT235" s="210"/>
      <c r="AVU235" s="1483"/>
      <c r="AVV235" s="1482"/>
      <c r="AVW235" s="1152"/>
      <c r="AVX235" s="1153"/>
      <c r="AVY235" s="1271"/>
      <c r="AVZ235" s="1271"/>
      <c r="AWA235" s="1271"/>
      <c r="AWB235" s="619"/>
      <c r="AWC235" s="210"/>
      <c r="AWD235" s="1483"/>
      <c r="AWE235" s="1482"/>
      <c r="AWF235" s="1152"/>
      <c r="AWG235" s="1153"/>
      <c r="AWH235" s="1271"/>
      <c r="AWI235" s="1271"/>
      <c r="AWJ235" s="1271"/>
      <c r="AWK235" s="619"/>
      <c r="AWL235" s="210"/>
      <c r="AWM235" s="1483"/>
      <c r="AWN235" s="1482"/>
      <c r="AWO235" s="1152"/>
      <c r="AWP235" s="1153"/>
      <c r="AWQ235" s="1271"/>
      <c r="AWR235" s="1271"/>
      <c r="AWS235" s="1271"/>
      <c r="AWT235" s="619"/>
      <c r="AWU235" s="210"/>
      <c r="AWV235" s="1483"/>
      <c r="AWW235" s="1482"/>
      <c r="AWX235" s="1152"/>
      <c r="AWY235" s="1153"/>
      <c r="AWZ235" s="1271"/>
      <c r="AXA235" s="1271"/>
      <c r="AXB235" s="1271"/>
      <c r="AXC235" s="619"/>
      <c r="AXD235" s="210"/>
      <c r="AXE235" s="1483"/>
      <c r="AXF235" s="1482"/>
      <c r="AXG235" s="1152"/>
      <c r="AXH235" s="1153"/>
      <c r="AXI235" s="1271"/>
      <c r="AXJ235" s="1271"/>
      <c r="AXK235" s="1271"/>
      <c r="AXL235" s="619"/>
      <c r="AXM235" s="210"/>
      <c r="AXN235" s="1483"/>
      <c r="AXO235" s="1482"/>
      <c r="AXP235" s="1152"/>
      <c r="AXQ235" s="1153"/>
      <c r="AXR235" s="1271"/>
      <c r="AXS235" s="1271"/>
      <c r="AXT235" s="1271"/>
      <c r="AXU235" s="619"/>
      <c r="AXV235" s="210"/>
      <c r="AXW235" s="1483"/>
      <c r="AXX235" s="1482"/>
      <c r="AXY235" s="1152"/>
      <c r="AXZ235" s="1153"/>
      <c r="AYA235" s="1271"/>
      <c r="AYB235" s="1271"/>
      <c r="AYC235" s="1271"/>
      <c r="AYD235" s="619"/>
      <c r="AYE235" s="210"/>
      <c r="AYF235" s="1483"/>
      <c r="AYG235" s="1482"/>
      <c r="AYH235" s="1152"/>
      <c r="AYI235" s="1153"/>
      <c r="AYJ235" s="1271"/>
      <c r="AYK235" s="1271"/>
      <c r="AYL235" s="1271"/>
      <c r="AYM235" s="619"/>
      <c r="AYN235" s="210"/>
      <c r="AYO235" s="1483"/>
      <c r="AYP235" s="1482"/>
      <c r="AYQ235" s="1152"/>
      <c r="AYR235" s="1153"/>
      <c r="AYS235" s="1271"/>
      <c r="AYT235" s="1271"/>
      <c r="AYU235" s="1271"/>
      <c r="AYV235" s="619"/>
      <c r="AYW235" s="210"/>
      <c r="AYX235" s="1483"/>
      <c r="AYY235" s="1482"/>
      <c r="AYZ235" s="1152"/>
      <c r="AZA235" s="1153"/>
      <c r="AZB235" s="1271"/>
      <c r="AZC235" s="1271"/>
      <c r="AZD235" s="1271"/>
      <c r="AZE235" s="619"/>
      <c r="AZF235" s="210"/>
      <c r="AZG235" s="1483"/>
      <c r="AZH235" s="1482"/>
      <c r="AZI235" s="1152"/>
      <c r="AZJ235" s="1153"/>
      <c r="AZK235" s="1271"/>
      <c r="AZL235" s="1271"/>
      <c r="AZM235" s="1271"/>
      <c r="AZN235" s="619"/>
      <c r="AZO235" s="210"/>
      <c r="AZP235" s="1483"/>
      <c r="AZQ235" s="1482"/>
      <c r="AZR235" s="1152"/>
      <c r="AZS235" s="1153"/>
      <c r="AZT235" s="1271"/>
      <c r="AZU235" s="1271"/>
      <c r="AZV235" s="1271"/>
      <c r="AZW235" s="619"/>
      <c r="AZX235" s="210"/>
      <c r="AZY235" s="1483"/>
      <c r="AZZ235" s="1482"/>
      <c r="BAA235" s="1152"/>
      <c r="BAB235" s="1153"/>
      <c r="BAC235" s="1271"/>
      <c r="BAD235" s="1271"/>
      <c r="BAE235" s="1271"/>
      <c r="BAF235" s="619"/>
      <c r="BAG235" s="210"/>
      <c r="BAH235" s="1483"/>
      <c r="BAI235" s="1482"/>
      <c r="BAJ235" s="1152"/>
      <c r="BAK235" s="1153"/>
      <c r="BAL235" s="1271"/>
      <c r="BAM235" s="1271"/>
      <c r="BAN235" s="1271"/>
      <c r="BAO235" s="619"/>
      <c r="BAP235" s="210"/>
      <c r="BAQ235" s="1483"/>
      <c r="BAR235" s="1482"/>
      <c r="BAS235" s="1152"/>
      <c r="BAT235" s="1153"/>
      <c r="BAU235" s="1271"/>
      <c r="BAV235" s="1271"/>
      <c r="BAW235" s="1271"/>
      <c r="BAX235" s="619"/>
      <c r="BAY235" s="210"/>
      <c r="BAZ235" s="1483"/>
      <c r="BBA235" s="1482"/>
      <c r="BBB235" s="1152"/>
      <c r="BBC235" s="1153"/>
      <c r="BBD235" s="1271"/>
      <c r="BBE235" s="1271"/>
      <c r="BBF235" s="1271"/>
      <c r="BBG235" s="619"/>
      <c r="BBH235" s="210"/>
      <c r="BBI235" s="1483"/>
      <c r="BBJ235" s="1482"/>
      <c r="BBK235" s="1152"/>
      <c r="BBL235" s="1153"/>
      <c r="BBM235" s="1271"/>
      <c r="BBN235" s="1271"/>
      <c r="BBO235" s="1271"/>
      <c r="BBP235" s="619"/>
      <c r="BBQ235" s="210"/>
      <c r="BBR235" s="1483"/>
      <c r="BBS235" s="1482"/>
      <c r="BBT235" s="1152"/>
      <c r="BBU235" s="1153"/>
      <c r="BBV235" s="1271"/>
      <c r="BBW235" s="1271"/>
      <c r="BBX235" s="1271"/>
      <c r="BBY235" s="619"/>
      <c r="BBZ235" s="210"/>
      <c r="BCA235" s="1483"/>
      <c r="BCB235" s="1482"/>
      <c r="BCC235" s="1152"/>
      <c r="BCD235" s="1153"/>
      <c r="BCE235" s="1271"/>
      <c r="BCF235" s="1271"/>
      <c r="BCG235" s="1271"/>
      <c r="BCH235" s="619"/>
      <c r="BCI235" s="210"/>
      <c r="BCJ235" s="1483"/>
      <c r="BCK235" s="1482"/>
      <c r="BCL235" s="1152"/>
      <c r="BCM235" s="1153"/>
      <c r="BCN235" s="1271"/>
      <c r="BCO235" s="1271"/>
      <c r="BCP235" s="1271"/>
      <c r="BCQ235" s="619"/>
      <c r="BCR235" s="210"/>
      <c r="BCS235" s="1483"/>
      <c r="BCT235" s="1482"/>
      <c r="BCU235" s="1152"/>
      <c r="BCV235" s="1153"/>
      <c r="BCW235" s="1271"/>
      <c r="BCX235" s="1271"/>
      <c r="BCY235" s="1271"/>
      <c r="BCZ235" s="619"/>
      <c r="BDA235" s="210"/>
      <c r="BDB235" s="1483"/>
      <c r="BDC235" s="1482"/>
      <c r="BDD235" s="1152"/>
      <c r="BDE235" s="1153"/>
      <c r="BDF235" s="1271"/>
      <c r="BDG235" s="1271"/>
      <c r="BDH235" s="1271"/>
      <c r="BDI235" s="619"/>
      <c r="BDJ235" s="210"/>
      <c r="BDK235" s="1483"/>
      <c r="BDL235" s="1482"/>
      <c r="BDM235" s="1152"/>
      <c r="BDN235" s="1153"/>
      <c r="BDO235" s="1271"/>
      <c r="BDP235" s="1271"/>
      <c r="BDQ235" s="1271"/>
      <c r="BDR235" s="619"/>
      <c r="BDS235" s="210"/>
      <c r="BDT235" s="1483"/>
      <c r="BDU235" s="1482"/>
      <c r="BDV235" s="1152"/>
      <c r="BDW235" s="1153"/>
      <c r="BDX235" s="1271"/>
      <c r="BDY235" s="1271"/>
      <c r="BDZ235" s="1271"/>
      <c r="BEA235" s="619"/>
      <c r="BEB235" s="210"/>
      <c r="BEC235" s="1483"/>
      <c r="BED235" s="1482"/>
      <c r="BEE235" s="1152"/>
      <c r="BEF235" s="1153"/>
      <c r="BEG235" s="1271"/>
      <c r="BEH235" s="1271"/>
      <c r="BEI235" s="1271"/>
      <c r="BEJ235" s="619"/>
      <c r="BEK235" s="210"/>
      <c r="BEL235" s="1483"/>
      <c r="BEM235" s="1482"/>
      <c r="BEN235" s="1152"/>
      <c r="BEO235" s="1153"/>
      <c r="BEP235" s="1271"/>
      <c r="BEQ235" s="1271"/>
      <c r="BER235" s="1271"/>
      <c r="BES235" s="619"/>
      <c r="BET235" s="210"/>
      <c r="BEU235" s="1483"/>
      <c r="BEV235" s="1482"/>
      <c r="BEW235" s="1152"/>
      <c r="BEX235" s="1153"/>
      <c r="BEY235" s="1271"/>
      <c r="BEZ235" s="1271"/>
      <c r="BFA235" s="1271"/>
      <c r="BFB235" s="619"/>
      <c r="BFC235" s="210"/>
      <c r="BFD235" s="1483"/>
      <c r="BFE235" s="1482"/>
      <c r="BFF235" s="1152"/>
      <c r="BFG235" s="1153"/>
      <c r="BFH235" s="1271"/>
      <c r="BFI235" s="1271"/>
      <c r="BFJ235" s="1271"/>
      <c r="BFK235" s="619"/>
      <c r="BFL235" s="210"/>
      <c r="BFM235" s="1483"/>
      <c r="BFN235" s="1482"/>
      <c r="BFO235" s="1152"/>
      <c r="BFP235" s="1153"/>
      <c r="BFQ235" s="1271"/>
      <c r="BFR235" s="1271"/>
      <c r="BFS235" s="1271"/>
      <c r="BFT235" s="619"/>
      <c r="BFU235" s="210"/>
      <c r="BFV235" s="1483"/>
      <c r="BFW235" s="1482"/>
      <c r="BFX235" s="1152"/>
      <c r="BFY235" s="1153"/>
      <c r="BFZ235" s="1271"/>
      <c r="BGA235" s="1271"/>
      <c r="BGB235" s="1271"/>
      <c r="BGC235" s="619"/>
      <c r="BGD235" s="210"/>
      <c r="BGE235" s="1483"/>
      <c r="BGF235" s="1482"/>
      <c r="BGG235" s="1152"/>
      <c r="BGH235" s="1153"/>
      <c r="BGI235" s="1271"/>
      <c r="BGJ235" s="1271"/>
      <c r="BGK235" s="1271"/>
      <c r="BGL235" s="619"/>
      <c r="BGM235" s="210"/>
      <c r="BGN235" s="1483"/>
      <c r="BGO235" s="1482"/>
      <c r="BGP235" s="1152"/>
      <c r="BGQ235" s="1153"/>
      <c r="BGR235" s="1271"/>
      <c r="BGS235" s="1271"/>
      <c r="BGT235" s="1271"/>
      <c r="BGU235" s="619"/>
      <c r="BGV235" s="210"/>
      <c r="BGW235" s="1483"/>
      <c r="BGX235" s="1482"/>
      <c r="BGY235" s="1152"/>
      <c r="BGZ235" s="1153"/>
      <c r="BHA235" s="1271"/>
      <c r="BHB235" s="1271"/>
      <c r="BHC235" s="1271"/>
      <c r="BHD235" s="619"/>
      <c r="BHE235" s="210"/>
      <c r="BHF235" s="1483"/>
      <c r="BHG235" s="1482"/>
      <c r="BHH235" s="1152"/>
      <c r="BHI235" s="1153"/>
      <c r="BHJ235" s="1271"/>
      <c r="BHK235" s="1271"/>
      <c r="BHL235" s="1271"/>
      <c r="BHM235" s="619"/>
      <c r="BHN235" s="210"/>
      <c r="BHO235" s="1483"/>
      <c r="BHP235" s="1482"/>
      <c r="BHQ235" s="1152"/>
      <c r="BHR235" s="1153"/>
      <c r="BHS235" s="1271"/>
      <c r="BHT235" s="1271"/>
      <c r="BHU235" s="1271"/>
      <c r="BHV235" s="619"/>
      <c r="BHW235" s="210"/>
      <c r="BHX235" s="1483"/>
      <c r="BHY235" s="1482"/>
      <c r="BHZ235" s="1152"/>
      <c r="BIA235" s="1153"/>
      <c r="BIB235" s="1271"/>
      <c r="BIC235" s="1271"/>
      <c r="BID235" s="1271"/>
      <c r="BIE235" s="619"/>
      <c r="BIF235" s="210"/>
      <c r="BIG235" s="1483"/>
      <c r="BIH235" s="1482"/>
      <c r="BII235" s="1152"/>
      <c r="BIJ235" s="1153"/>
      <c r="BIK235" s="1271"/>
      <c r="BIL235" s="1271"/>
      <c r="BIM235" s="1271"/>
      <c r="BIN235" s="619"/>
      <c r="BIO235" s="210"/>
      <c r="BIP235" s="1483"/>
      <c r="BIQ235" s="1482"/>
      <c r="BIR235" s="1152"/>
      <c r="BIS235" s="1153"/>
      <c r="BIT235" s="1271"/>
      <c r="BIU235" s="1271"/>
      <c r="BIV235" s="1271"/>
      <c r="BIW235" s="619"/>
      <c r="BIX235" s="210"/>
      <c r="BIY235" s="1483"/>
      <c r="BIZ235" s="1482"/>
      <c r="BJA235" s="1152"/>
      <c r="BJB235" s="1153"/>
      <c r="BJC235" s="1271"/>
      <c r="BJD235" s="1271"/>
      <c r="BJE235" s="1271"/>
      <c r="BJF235" s="619"/>
      <c r="BJG235" s="210"/>
      <c r="BJH235" s="1483"/>
      <c r="BJI235" s="1482"/>
      <c r="BJJ235" s="1152"/>
      <c r="BJK235" s="1153"/>
      <c r="BJL235" s="1271"/>
      <c r="BJM235" s="1271"/>
      <c r="BJN235" s="1271"/>
      <c r="BJO235" s="619"/>
      <c r="BJP235" s="210"/>
      <c r="BJQ235" s="1483"/>
      <c r="BJR235" s="1482"/>
      <c r="BJS235" s="1152"/>
      <c r="BJT235" s="1153"/>
      <c r="BJU235" s="1271"/>
      <c r="BJV235" s="1271"/>
      <c r="BJW235" s="1271"/>
      <c r="BJX235" s="619"/>
      <c r="BJY235" s="210"/>
      <c r="BJZ235" s="1483"/>
      <c r="BKA235" s="1482"/>
      <c r="BKB235" s="1152"/>
      <c r="BKC235" s="1153"/>
      <c r="BKD235" s="1271"/>
      <c r="BKE235" s="1271"/>
      <c r="BKF235" s="1271"/>
      <c r="BKG235" s="619"/>
      <c r="BKH235" s="210"/>
      <c r="BKI235" s="1483"/>
      <c r="BKJ235" s="1482"/>
      <c r="BKK235" s="1152"/>
      <c r="BKL235" s="1153"/>
      <c r="BKM235" s="1271"/>
      <c r="BKN235" s="1271"/>
      <c r="BKO235" s="1271"/>
      <c r="BKP235" s="619"/>
      <c r="BKQ235" s="210"/>
      <c r="BKR235" s="1483"/>
      <c r="BKS235" s="1482"/>
      <c r="BKT235" s="1152"/>
      <c r="BKU235" s="1153"/>
      <c r="BKV235" s="1271"/>
      <c r="BKW235" s="1271"/>
      <c r="BKX235" s="1271"/>
      <c r="BKY235" s="619"/>
      <c r="BKZ235" s="210"/>
      <c r="BLA235" s="1483"/>
      <c r="BLB235" s="1482"/>
      <c r="BLC235" s="1152"/>
      <c r="BLD235" s="1153"/>
      <c r="BLE235" s="1271"/>
      <c r="BLF235" s="1271"/>
      <c r="BLG235" s="1271"/>
      <c r="BLH235" s="619"/>
      <c r="BLI235" s="210"/>
      <c r="BLJ235" s="1483"/>
      <c r="BLK235" s="1482"/>
      <c r="BLL235" s="1152"/>
      <c r="BLM235" s="1153"/>
      <c r="BLN235" s="1271"/>
      <c r="BLO235" s="1271"/>
      <c r="BLP235" s="1271"/>
      <c r="BLQ235" s="619"/>
      <c r="BLR235" s="210"/>
      <c r="BLS235" s="1483"/>
      <c r="BLT235" s="1482"/>
      <c r="BLU235" s="1152"/>
      <c r="BLV235" s="1153"/>
      <c r="BLW235" s="1271"/>
      <c r="BLX235" s="1271"/>
      <c r="BLY235" s="1271"/>
      <c r="BLZ235" s="619"/>
      <c r="BMA235" s="210"/>
      <c r="BMB235" s="1483"/>
      <c r="BMC235" s="1482"/>
      <c r="BMD235" s="1152"/>
      <c r="BME235" s="1153"/>
      <c r="BMF235" s="1271"/>
      <c r="BMG235" s="1271"/>
      <c r="BMH235" s="1271"/>
      <c r="BMI235" s="619"/>
      <c r="BMJ235" s="210"/>
      <c r="BMK235" s="1483"/>
      <c r="BML235" s="1482"/>
      <c r="BMM235" s="1152"/>
      <c r="BMN235" s="1153"/>
      <c r="BMO235" s="1271"/>
      <c r="BMP235" s="1271"/>
      <c r="BMQ235" s="1271"/>
      <c r="BMR235" s="619"/>
      <c r="BMS235" s="210"/>
      <c r="BMT235" s="1483"/>
      <c r="BMU235" s="1482"/>
      <c r="BMV235" s="1152"/>
      <c r="BMW235" s="1153"/>
      <c r="BMX235" s="1271"/>
      <c r="BMY235" s="1271"/>
      <c r="BMZ235" s="1271"/>
      <c r="BNA235" s="619"/>
      <c r="BNB235" s="210"/>
      <c r="BNC235" s="1483"/>
      <c r="BND235" s="1482"/>
      <c r="BNE235" s="1152"/>
      <c r="BNF235" s="1153"/>
      <c r="BNG235" s="1271"/>
      <c r="BNH235" s="1271"/>
      <c r="BNI235" s="1271"/>
      <c r="BNJ235" s="619"/>
      <c r="BNK235" s="210"/>
      <c r="BNL235" s="1483"/>
      <c r="BNM235" s="1482"/>
      <c r="BNN235" s="1152"/>
      <c r="BNO235" s="1153"/>
      <c r="BNP235" s="1271"/>
      <c r="BNQ235" s="1271"/>
      <c r="BNR235" s="1271"/>
      <c r="BNS235" s="619"/>
      <c r="BNT235" s="210"/>
      <c r="BNU235" s="1483"/>
      <c r="BNV235" s="1482"/>
      <c r="BNW235" s="1152"/>
      <c r="BNX235" s="1153"/>
      <c r="BNY235" s="1271"/>
      <c r="BNZ235" s="1271"/>
      <c r="BOA235" s="1271"/>
      <c r="BOB235" s="619"/>
      <c r="BOC235" s="210"/>
      <c r="BOD235" s="1483"/>
      <c r="BOE235" s="1482"/>
      <c r="BOF235" s="1152"/>
      <c r="BOG235" s="1153"/>
      <c r="BOH235" s="1271"/>
      <c r="BOI235" s="1271"/>
      <c r="BOJ235" s="1271"/>
      <c r="BOK235" s="619"/>
      <c r="BOL235" s="210"/>
      <c r="BOM235" s="1483"/>
      <c r="BON235" s="1482"/>
      <c r="BOO235" s="1152"/>
      <c r="BOP235" s="1153"/>
      <c r="BOQ235" s="1271"/>
      <c r="BOR235" s="1271"/>
      <c r="BOS235" s="1271"/>
      <c r="BOT235" s="619"/>
      <c r="BOU235" s="210"/>
      <c r="BOV235" s="1483"/>
      <c r="BOW235" s="1482"/>
      <c r="BOX235" s="1152"/>
      <c r="BOY235" s="1153"/>
      <c r="BOZ235" s="1271"/>
      <c r="BPA235" s="1271"/>
      <c r="BPB235" s="1271"/>
      <c r="BPC235" s="619"/>
      <c r="BPD235" s="210"/>
      <c r="BPE235" s="1483"/>
      <c r="BPF235" s="1482"/>
      <c r="BPG235" s="1152"/>
      <c r="BPH235" s="1153"/>
      <c r="BPI235" s="1271"/>
      <c r="BPJ235" s="1271"/>
      <c r="BPK235" s="1271"/>
      <c r="BPL235" s="619"/>
      <c r="BPM235" s="210"/>
      <c r="BPN235" s="1483"/>
      <c r="BPO235" s="1482"/>
      <c r="BPP235" s="1152"/>
      <c r="BPQ235" s="1153"/>
      <c r="BPR235" s="1271"/>
      <c r="BPS235" s="1271"/>
      <c r="BPT235" s="1271"/>
      <c r="BPU235" s="619"/>
      <c r="BPV235" s="210"/>
      <c r="BPW235" s="1483"/>
      <c r="BPX235" s="1482"/>
      <c r="BPY235" s="1152"/>
      <c r="BPZ235" s="1153"/>
      <c r="BQA235" s="1271"/>
      <c r="BQB235" s="1271"/>
      <c r="BQC235" s="1271"/>
      <c r="BQD235" s="619"/>
      <c r="BQE235" s="210"/>
      <c r="BQF235" s="1483"/>
      <c r="BQG235" s="1482"/>
      <c r="BQH235" s="1152"/>
      <c r="BQI235" s="1153"/>
      <c r="BQJ235" s="1271"/>
      <c r="BQK235" s="1271"/>
      <c r="BQL235" s="1271"/>
      <c r="BQM235" s="619"/>
      <c r="BQN235" s="210"/>
      <c r="BQO235" s="1483"/>
      <c r="BQP235" s="1482"/>
      <c r="BQQ235" s="1152"/>
      <c r="BQR235" s="1153"/>
      <c r="BQS235" s="1271"/>
      <c r="BQT235" s="1271"/>
      <c r="BQU235" s="1271"/>
      <c r="BQV235" s="619"/>
      <c r="BQW235" s="210"/>
      <c r="BQX235" s="1483"/>
      <c r="BQY235" s="1482"/>
      <c r="BQZ235" s="1152"/>
      <c r="BRA235" s="1153"/>
      <c r="BRB235" s="1271"/>
      <c r="BRC235" s="1271"/>
      <c r="BRD235" s="1271"/>
      <c r="BRE235" s="619"/>
      <c r="BRF235" s="210"/>
      <c r="BRG235" s="1483"/>
      <c r="BRH235" s="1482"/>
      <c r="BRI235" s="1152"/>
      <c r="BRJ235" s="1153"/>
      <c r="BRK235" s="1271"/>
      <c r="BRL235" s="1271"/>
      <c r="BRM235" s="1271"/>
      <c r="BRN235" s="619"/>
      <c r="BRO235" s="210"/>
      <c r="BRP235" s="1483"/>
      <c r="BRQ235" s="1482"/>
      <c r="BRR235" s="1152"/>
      <c r="BRS235" s="1153"/>
      <c r="BRT235" s="1271"/>
      <c r="BRU235" s="1271"/>
      <c r="BRV235" s="1271"/>
      <c r="BRW235" s="619"/>
      <c r="BRX235" s="210"/>
      <c r="BRY235" s="1483"/>
      <c r="BRZ235" s="1482"/>
      <c r="BSA235" s="1152"/>
      <c r="BSB235" s="1153"/>
      <c r="BSC235" s="1271"/>
      <c r="BSD235" s="1271"/>
      <c r="BSE235" s="1271"/>
      <c r="BSF235" s="619"/>
      <c r="BSG235" s="210"/>
      <c r="BSH235" s="1483"/>
      <c r="BSI235" s="1482"/>
      <c r="BSJ235" s="1152"/>
      <c r="BSK235" s="1153"/>
      <c r="BSL235" s="1271"/>
      <c r="BSM235" s="1271"/>
      <c r="BSN235" s="1271"/>
      <c r="BSO235" s="619"/>
      <c r="BSP235" s="210"/>
      <c r="BSQ235" s="1483"/>
      <c r="BSR235" s="1482"/>
      <c r="BSS235" s="1152"/>
      <c r="BST235" s="1153"/>
      <c r="BSU235" s="1271"/>
      <c r="BSV235" s="1271"/>
      <c r="BSW235" s="1271"/>
      <c r="BSX235" s="619"/>
      <c r="BSY235" s="210"/>
      <c r="BSZ235" s="1483"/>
      <c r="BTA235" s="1482"/>
      <c r="BTB235" s="1152"/>
      <c r="BTC235" s="1153"/>
      <c r="BTD235" s="1271"/>
      <c r="BTE235" s="1271"/>
      <c r="BTF235" s="1271"/>
      <c r="BTG235" s="619"/>
      <c r="BTH235" s="210"/>
      <c r="BTI235" s="1483"/>
      <c r="BTJ235" s="1482"/>
      <c r="BTK235" s="1152"/>
      <c r="BTL235" s="1153"/>
      <c r="BTM235" s="1271"/>
      <c r="BTN235" s="1271"/>
      <c r="BTO235" s="1271"/>
      <c r="BTP235" s="619"/>
      <c r="BTQ235" s="210"/>
      <c r="BTR235" s="1483"/>
      <c r="BTS235" s="1482"/>
      <c r="BTT235" s="1152"/>
      <c r="BTU235" s="1153"/>
      <c r="BTV235" s="1271"/>
      <c r="BTW235" s="1271"/>
      <c r="BTX235" s="1271"/>
      <c r="BTY235" s="619"/>
      <c r="BTZ235" s="210"/>
      <c r="BUA235" s="1483"/>
      <c r="BUB235" s="1482"/>
      <c r="BUC235" s="1152"/>
      <c r="BUD235" s="1153"/>
      <c r="BUE235" s="1271"/>
      <c r="BUF235" s="1271"/>
      <c r="BUG235" s="1271"/>
      <c r="BUH235" s="619"/>
      <c r="BUI235" s="210"/>
      <c r="BUJ235" s="1483"/>
      <c r="BUK235" s="1482"/>
      <c r="BUL235" s="1152"/>
      <c r="BUM235" s="1153"/>
      <c r="BUN235" s="1271"/>
      <c r="BUO235" s="1271"/>
      <c r="BUP235" s="1271"/>
      <c r="BUQ235" s="619"/>
      <c r="BUR235" s="210"/>
      <c r="BUS235" s="1483"/>
      <c r="BUT235" s="1482"/>
      <c r="BUU235" s="1152"/>
      <c r="BUV235" s="1153"/>
      <c r="BUW235" s="1271"/>
      <c r="BUX235" s="1271"/>
      <c r="BUY235" s="1271"/>
      <c r="BUZ235" s="619"/>
      <c r="BVA235" s="210"/>
      <c r="BVB235" s="1483"/>
      <c r="BVC235" s="1482"/>
      <c r="BVD235" s="1152"/>
      <c r="BVE235" s="1153"/>
      <c r="BVF235" s="1271"/>
      <c r="BVG235" s="1271"/>
      <c r="BVH235" s="1271"/>
      <c r="BVI235" s="619"/>
      <c r="BVJ235" s="210"/>
      <c r="BVK235" s="1483"/>
      <c r="BVL235" s="1482"/>
      <c r="BVM235" s="1152"/>
      <c r="BVN235" s="1153"/>
      <c r="BVO235" s="1271"/>
      <c r="BVP235" s="1271"/>
      <c r="BVQ235" s="1271"/>
      <c r="BVR235" s="619"/>
      <c r="BVS235" s="210"/>
      <c r="BVT235" s="1483"/>
      <c r="BVU235" s="1482"/>
      <c r="BVV235" s="1152"/>
      <c r="BVW235" s="1153"/>
      <c r="BVX235" s="1271"/>
      <c r="BVY235" s="1271"/>
      <c r="BVZ235" s="1271"/>
      <c r="BWA235" s="619"/>
      <c r="BWB235" s="210"/>
      <c r="BWC235" s="1483"/>
      <c r="BWD235" s="1482"/>
      <c r="BWE235" s="1152"/>
      <c r="BWF235" s="1153"/>
      <c r="BWG235" s="1271"/>
      <c r="BWH235" s="1271"/>
      <c r="BWI235" s="1271"/>
      <c r="BWJ235" s="619"/>
      <c r="BWK235" s="210"/>
      <c r="BWL235" s="1483"/>
      <c r="BWM235" s="1482"/>
      <c r="BWN235" s="1152"/>
      <c r="BWO235" s="1153"/>
      <c r="BWP235" s="1271"/>
      <c r="BWQ235" s="1271"/>
      <c r="BWR235" s="1271"/>
      <c r="BWS235" s="619"/>
      <c r="BWT235" s="210"/>
      <c r="BWU235" s="1483"/>
      <c r="BWV235" s="1482"/>
      <c r="BWW235" s="1152"/>
      <c r="BWX235" s="1153"/>
      <c r="BWY235" s="1271"/>
      <c r="BWZ235" s="1271"/>
      <c r="BXA235" s="1271"/>
      <c r="BXB235" s="619"/>
      <c r="BXC235" s="210"/>
      <c r="BXD235" s="1483"/>
      <c r="BXE235" s="1482"/>
      <c r="BXF235" s="1152"/>
      <c r="BXG235" s="1153"/>
      <c r="BXH235" s="1271"/>
      <c r="BXI235" s="1271"/>
      <c r="BXJ235" s="1271"/>
      <c r="BXK235" s="619"/>
      <c r="BXL235" s="210"/>
      <c r="BXM235" s="1483"/>
      <c r="BXN235" s="1482"/>
      <c r="BXO235" s="1152"/>
      <c r="BXP235" s="1153"/>
      <c r="BXQ235" s="1271"/>
      <c r="BXR235" s="1271"/>
      <c r="BXS235" s="1271"/>
      <c r="BXT235" s="619"/>
      <c r="BXU235" s="210"/>
      <c r="BXV235" s="1483"/>
      <c r="BXW235" s="1482"/>
      <c r="BXX235" s="1152"/>
      <c r="BXY235" s="1153"/>
      <c r="BXZ235" s="1271"/>
      <c r="BYA235" s="1271"/>
      <c r="BYB235" s="1271"/>
      <c r="BYC235" s="619"/>
      <c r="BYD235" s="210"/>
      <c r="BYE235" s="1483"/>
      <c r="BYF235" s="1482"/>
      <c r="BYG235" s="1152"/>
      <c r="BYH235" s="1153"/>
      <c r="BYI235" s="1271"/>
      <c r="BYJ235" s="1271"/>
      <c r="BYK235" s="1271"/>
      <c r="BYL235" s="619"/>
      <c r="BYM235" s="210"/>
      <c r="BYN235" s="1483"/>
      <c r="BYO235" s="1482"/>
      <c r="BYP235" s="1152"/>
      <c r="BYQ235" s="1153"/>
      <c r="BYR235" s="1271"/>
      <c r="BYS235" s="1271"/>
      <c r="BYT235" s="1271"/>
      <c r="BYU235" s="619"/>
      <c r="BYV235" s="210"/>
      <c r="BYW235" s="1483"/>
      <c r="BYX235" s="1482"/>
      <c r="BYY235" s="1152"/>
      <c r="BYZ235" s="1153"/>
      <c r="BZA235" s="1271"/>
      <c r="BZB235" s="1271"/>
      <c r="BZC235" s="1271"/>
      <c r="BZD235" s="619"/>
      <c r="BZE235" s="210"/>
      <c r="BZF235" s="1483"/>
      <c r="BZG235" s="1482"/>
      <c r="BZH235" s="1152"/>
      <c r="BZI235" s="1153"/>
      <c r="BZJ235" s="1271"/>
      <c r="BZK235" s="1271"/>
      <c r="BZL235" s="1271"/>
      <c r="BZM235" s="619"/>
      <c r="BZN235" s="210"/>
      <c r="BZO235" s="1483"/>
      <c r="BZP235" s="1482"/>
      <c r="BZQ235" s="1152"/>
      <c r="BZR235" s="1153"/>
      <c r="BZS235" s="1271"/>
      <c r="BZT235" s="1271"/>
      <c r="BZU235" s="1271"/>
      <c r="BZV235" s="619"/>
      <c r="BZW235" s="210"/>
      <c r="BZX235" s="1483"/>
      <c r="BZY235" s="1482"/>
      <c r="BZZ235" s="1152"/>
      <c r="CAA235" s="1153"/>
      <c r="CAB235" s="1271"/>
      <c r="CAC235" s="1271"/>
      <c r="CAD235" s="1271"/>
      <c r="CAE235" s="619"/>
      <c r="CAF235" s="210"/>
      <c r="CAG235" s="1483"/>
      <c r="CAH235" s="1482"/>
      <c r="CAI235" s="1152"/>
      <c r="CAJ235" s="1153"/>
      <c r="CAK235" s="1271"/>
      <c r="CAL235" s="1271"/>
      <c r="CAM235" s="1271"/>
      <c r="CAN235" s="619"/>
      <c r="CAO235" s="210"/>
      <c r="CAP235" s="1483"/>
      <c r="CAQ235" s="1482"/>
      <c r="CAR235" s="1152"/>
      <c r="CAS235" s="1153"/>
      <c r="CAT235" s="1271"/>
      <c r="CAU235" s="1271"/>
      <c r="CAV235" s="1271"/>
      <c r="CAW235" s="619"/>
      <c r="CAX235" s="210"/>
      <c r="CAY235" s="1483"/>
      <c r="CAZ235" s="1482"/>
      <c r="CBA235" s="1152"/>
      <c r="CBB235" s="1153"/>
      <c r="CBC235" s="1271"/>
      <c r="CBD235" s="1271"/>
      <c r="CBE235" s="1271"/>
      <c r="CBF235" s="619"/>
      <c r="CBG235" s="210"/>
      <c r="CBH235" s="1483"/>
      <c r="CBI235" s="1482"/>
      <c r="CBJ235" s="1152"/>
      <c r="CBK235" s="1153"/>
      <c r="CBL235" s="1271"/>
      <c r="CBM235" s="1271"/>
      <c r="CBN235" s="1271"/>
      <c r="CBO235" s="619"/>
      <c r="CBP235" s="210"/>
      <c r="CBQ235" s="1483"/>
      <c r="CBR235" s="1482"/>
      <c r="CBS235" s="1152"/>
      <c r="CBT235" s="1153"/>
      <c r="CBU235" s="1271"/>
      <c r="CBV235" s="1271"/>
      <c r="CBW235" s="1271"/>
      <c r="CBX235" s="619"/>
      <c r="CBY235" s="210"/>
      <c r="CBZ235" s="1483"/>
      <c r="CCA235" s="1482"/>
      <c r="CCB235" s="1152"/>
      <c r="CCC235" s="1153"/>
      <c r="CCD235" s="1271"/>
      <c r="CCE235" s="1271"/>
      <c r="CCF235" s="1271"/>
      <c r="CCG235" s="619"/>
      <c r="CCH235" s="210"/>
      <c r="CCI235" s="1483"/>
      <c r="CCJ235" s="1482"/>
      <c r="CCK235" s="1152"/>
      <c r="CCL235" s="1153"/>
      <c r="CCM235" s="1271"/>
      <c r="CCN235" s="1271"/>
      <c r="CCO235" s="1271"/>
      <c r="CCP235" s="619"/>
      <c r="CCQ235" s="210"/>
      <c r="CCR235" s="1483"/>
      <c r="CCS235" s="1482"/>
      <c r="CCT235" s="1152"/>
      <c r="CCU235" s="1153"/>
      <c r="CCV235" s="1271"/>
      <c r="CCW235" s="1271"/>
      <c r="CCX235" s="1271"/>
      <c r="CCY235" s="619"/>
      <c r="CCZ235" s="210"/>
      <c r="CDA235" s="1483"/>
      <c r="CDB235" s="1482"/>
      <c r="CDC235" s="1152"/>
      <c r="CDD235" s="1153"/>
      <c r="CDE235" s="1271"/>
      <c r="CDF235" s="1271"/>
      <c r="CDG235" s="1271"/>
      <c r="CDH235" s="619"/>
      <c r="CDI235" s="210"/>
      <c r="CDJ235" s="1483"/>
      <c r="CDK235" s="1482"/>
      <c r="CDL235" s="1152"/>
      <c r="CDM235" s="1153"/>
      <c r="CDN235" s="1271"/>
      <c r="CDO235" s="1271"/>
      <c r="CDP235" s="1271"/>
      <c r="CDQ235" s="619"/>
      <c r="CDR235" s="210"/>
      <c r="CDS235" s="1483"/>
      <c r="CDT235" s="1482"/>
      <c r="CDU235" s="1152"/>
      <c r="CDV235" s="1153"/>
      <c r="CDW235" s="1271"/>
      <c r="CDX235" s="1271"/>
      <c r="CDY235" s="1271"/>
      <c r="CDZ235" s="619"/>
      <c r="CEA235" s="210"/>
      <c r="CEB235" s="1483"/>
      <c r="CEC235" s="1482"/>
      <c r="CED235" s="1152"/>
      <c r="CEE235" s="1153"/>
      <c r="CEF235" s="1271"/>
      <c r="CEG235" s="1271"/>
      <c r="CEH235" s="1271"/>
      <c r="CEI235" s="619"/>
      <c r="CEJ235" s="210"/>
      <c r="CEK235" s="1483"/>
      <c r="CEL235" s="1482"/>
      <c r="CEM235" s="1152"/>
      <c r="CEN235" s="1153"/>
      <c r="CEO235" s="1271"/>
      <c r="CEP235" s="1271"/>
      <c r="CEQ235" s="1271"/>
      <c r="CER235" s="619"/>
      <c r="CES235" s="210"/>
      <c r="CET235" s="1483"/>
      <c r="CEU235" s="1482"/>
      <c r="CEV235" s="1152"/>
      <c r="CEW235" s="1153"/>
      <c r="CEX235" s="1271"/>
      <c r="CEY235" s="1271"/>
      <c r="CEZ235" s="1271"/>
      <c r="CFA235" s="619"/>
      <c r="CFB235" s="210"/>
      <c r="CFC235" s="1483"/>
      <c r="CFD235" s="1482"/>
      <c r="CFE235" s="1152"/>
      <c r="CFF235" s="1153"/>
      <c r="CFG235" s="1271"/>
      <c r="CFH235" s="1271"/>
      <c r="CFI235" s="1271"/>
      <c r="CFJ235" s="619"/>
      <c r="CFK235" s="210"/>
      <c r="CFL235" s="1483"/>
      <c r="CFM235" s="1482"/>
      <c r="CFN235" s="1152"/>
      <c r="CFO235" s="1153"/>
      <c r="CFP235" s="1271"/>
      <c r="CFQ235" s="1271"/>
      <c r="CFR235" s="1271"/>
      <c r="CFS235" s="619"/>
      <c r="CFT235" s="210"/>
      <c r="CFU235" s="1483"/>
      <c r="CFV235" s="1482"/>
      <c r="CFW235" s="1152"/>
      <c r="CFX235" s="1153"/>
      <c r="CFY235" s="1271"/>
      <c r="CFZ235" s="1271"/>
      <c r="CGA235" s="1271"/>
      <c r="CGB235" s="619"/>
      <c r="CGC235" s="210"/>
      <c r="CGD235" s="1483"/>
      <c r="CGE235" s="1482"/>
      <c r="CGF235" s="1152"/>
      <c r="CGG235" s="1153"/>
      <c r="CGH235" s="1271"/>
      <c r="CGI235" s="1271"/>
      <c r="CGJ235" s="1271"/>
      <c r="CGK235" s="619"/>
      <c r="CGL235" s="210"/>
      <c r="CGM235" s="1483"/>
      <c r="CGN235" s="1482"/>
      <c r="CGO235" s="1152"/>
      <c r="CGP235" s="1153"/>
      <c r="CGQ235" s="1271"/>
      <c r="CGR235" s="1271"/>
      <c r="CGS235" s="1271"/>
      <c r="CGT235" s="619"/>
      <c r="CGU235" s="210"/>
      <c r="CGV235" s="1483"/>
      <c r="CGW235" s="1482"/>
      <c r="CGX235" s="1152"/>
      <c r="CGY235" s="1153"/>
      <c r="CGZ235" s="1271"/>
      <c r="CHA235" s="1271"/>
      <c r="CHB235" s="1271"/>
      <c r="CHC235" s="619"/>
      <c r="CHD235" s="210"/>
      <c r="CHE235" s="1483"/>
      <c r="CHF235" s="1482"/>
      <c r="CHG235" s="1152"/>
      <c r="CHH235" s="1153"/>
      <c r="CHI235" s="1271"/>
      <c r="CHJ235" s="1271"/>
      <c r="CHK235" s="1271"/>
      <c r="CHL235" s="619"/>
      <c r="CHM235" s="210"/>
      <c r="CHN235" s="1483"/>
      <c r="CHO235" s="1482"/>
      <c r="CHP235" s="1152"/>
      <c r="CHQ235" s="1153"/>
      <c r="CHR235" s="1271"/>
      <c r="CHS235" s="1271"/>
      <c r="CHT235" s="1271"/>
      <c r="CHU235" s="619"/>
      <c r="CHV235" s="210"/>
      <c r="CHW235" s="1483"/>
      <c r="CHX235" s="1482"/>
      <c r="CHY235" s="1152"/>
      <c r="CHZ235" s="1153"/>
      <c r="CIA235" s="1271"/>
      <c r="CIB235" s="1271"/>
      <c r="CIC235" s="1271"/>
      <c r="CID235" s="619"/>
      <c r="CIE235" s="210"/>
      <c r="CIF235" s="1483"/>
      <c r="CIG235" s="1482"/>
      <c r="CIH235" s="1152"/>
      <c r="CII235" s="1153"/>
      <c r="CIJ235" s="1271"/>
      <c r="CIK235" s="1271"/>
      <c r="CIL235" s="1271"/>
      <c r="CIM235" s="619"/>
      <c r="CIN235" s="210"/>
      <c r="CIO235" s="1483"/>
      <c r="CIP235" s="1482"/>
      <c r="CIQ235" s="1152"/>
      <c r="CIR235" s="1153"/>
      <c r="CIS235" s="1271"/>
      <c r="CIT235" s="1271"/>
      <c r="CIU235" s="1271"/>
      <c r="CIV235" s="619"/>
      <c r="CIW235" s="210"/>
      <c r="CIX235" s="1483"/>
      <c r="CIY235" s="1482"/>
      <c r="CIZ235" s="1152"/>
      <c r="CJA235" s="1153"/>
      <c r="CJB235" s="1271"/>
      <c r="CJC235" s="1271"/>
      <c r="CJD235" s="1271"/>
      <c r="CJE235" s="619"/>
      <c r="CJF235" s="210"/>
      <c r="CJG235" s="1483"/>
      <c r="CJH235" s="1482"/>
      <c r="CJI235" s="1152"/>
      <c r="CJJ235" s="1153"/>
      <c r="CJK235" s="1271"/>
      <c r="CJL235" s="1271"/>
      <c r="CJM235" s="1271"/>
      <c r="CJN235" s="619"/>
      <c r="CJO235" s="210"/>
      <c r="CJP235" s="1483"/>
      <c r="CJQ235" s="1482"/>
      <c r="CJR235" s="1152"/>
      <c r="CJS235" s="1153"/>
      <c r="CJT235" s="1271"/>
      <c r="CJU235" s="1271"/>
      <c r="CJV235" s="1271"/>
      <c r="CJW235" s="619"/>
      <c r="CJX235" s="210"/>
      <c r="CJY235" s="1483"/>
      <c r="CJZ235" s="1482"/>
      <c r="CKA235" s="1152"/>
      <c r="CKB235" s="1153"/>
      <c r="CKC235" s="1271"/>
      <c r="CKD235" s="1271"/>
      <c r="CKE235" s="1271"/>
      <c r="CKF235" s="619"/>
      <c r="CKG235" s="210"/>
      <c r="CKH235" s="1483"/>
      <c r="CKI235" s="1482"/>
      <c r="CKJ235" s="1152"/>
      <c r="CKK235" s="1153"/>
      <c r="CKL235" s="1271"/>
      <c r="CKM235" s="1271"/>
      <c r="CKN235" s="1271"/>
      <c r="CKO235" s="619"/>
      <c r="CKP235" s="210"/>
      <c r="CKQ235" s="1483"/>
      <c r="CKR235" s="1482"/>
      <c r="CKS235" s="1152"/>
      <c r="CKT235" s="1153"/>
      <c r="CKU235" s="1271"/>
      <c r="CKV235" s="1271"/>
      <c r="CKW235" s="1271"/>
      <c r="CKX235" s="619"/>
      <c r="CKY235" s="210"/>
      <c r="CKZ235" s="1483"/>
      <c r="CLA235" s="1482"/>
      <c r="CLB235" s="1152"/>
      <c r="CLC235" s="1153"/>
      <c r="CLD235" s="1271"/>
      <c r="CLE235" s="1271"/>
      <c r="CLF235" s="1271"/>
      <c r="CLG235" s="619"/>
      <c r="CLH235" s="210"/>
      <c r="CLI235" s="1483"/>
      <c r="CLJ235" s="1482"/>
      <c r="CLK235" s="1152"/>
      <c r="CLL235" s="1153"/>
      <c r="CLM235" s="1271"/>
      <c r="CLN235" s="1271"/>
      <c r="CLO235" s="1271"/>
      <c r="CLP235" s="619"/>
      <c r="CLQ235" s="210"/>
      <c r="CLR235" s="1483"/>
      <c r="CLS235" s="1482"/>
      <c r="CLT235" s="1152"/>
      <c r="CLU235" s="1153"/>
      <c r="CLV235" s="1271"/>
      <c r="CLW235" s="1271"/>
      <c r="CLX235" s="1271"/>
      <c r="CLY235" s="619"/>
      <c r="CLZ235" s="210"/>
      <c r="CMA235" s="1483"/>
      <c r="CMB235" s="1482"/>
      <c r="CMC235" s="1152"/>
      <c r="CMD235" s="1153"/>
      <c r="CME235" s="1271"/>
      <c r="CMF235" s="1271"/>
      <c r="CMG235" s="1271"/>
      <c r="CMH235" s="619"/>
      <c r="CMI235" s="210"/>
      <c r="CMJ235" s="1483"/>
      <c r="CMK235" s="1482"/>
      <c r="CML235" s="1152"/>
      <c r="CMM235" s="1153"/>
      <c r="CMN235" s="1271"/>
      <c r="CMO235" s="1271"/>
      <c r="CMP235" s="1271"/>
      <c r="CMQ235" s="619"/>
      <c r="CMR235" s="210"/>
      <c r="CMS235" s="1483"/>
      <c r="CMT235" s="1482"/>
      <c r="CMU235" s="1152"/>
      <c r="CMV235" s="1153"/>
      <c r="CMW235" s="1271"/>
      <c r="CMX235" s="1271"/>
      <c r="CMY235" s="1271"/>
      <c r="CMZ235" s="619"/>
      <c r="CNA235" s="210"/>
      <c r="CNB235" s="1483"/>
      <c r="CNC235" s="1482"/>
      <c r="CND235" s="1152"/>
      <c r="CNE235" s="1153"/>
      <c r="CNF235" s="1271"/>
      <c r="CNG235" s="1271"/>
      <c r="CNH235" s="1271"/>
      <c r="CNI235" s="619"/>
      <c r="CNJ235" s="210"/>
      <c r="CNK235" s="1483"/>
      <c r="CNL235" s="1482"/>
      <c r="CNM235" s="1152"/>
      <c r="CNN235" s="1153"/>
      <c r="CNO235" s="1271"/>
      <c r="CNP235" s="1271"/>
      <c r="CNQ235" s="1271"/>
      <c r="CNR235" s="619"/>
      <c r="CNS235" s="210"/>
      <c r="CNT235" s="1483"/>
      <c r="CNU235" s="1482"/>
      <c r="CNV235" s="1152"/>
      <c r="CNW235" s="1153"/>
      <c r="CNX235" s="1271"/>
      <c r="CNY235" s="1271"/>
      <c r="CNZ235" s="1271"/>
      <c r="COA235" s="619"/>
      <c r="COB235" s="210"/>
      <c r="COC235" s="1483"/>
      <c r="COD235" s="1482"/>
      <c r="COE235" s="1152"/>
      <c r="COF235" s="1153"/>
      <c r="COG235" s="1271"/>
      <c r="COH235" s="1271"/>
      <c r="COI235" s="1271"/>
      <c r="COJ235" s="619"/>
      <c r="COK235" s="210"/>
      <c r="COL235" s="1483"/>
      <c r="COM235" s="1482"/>
      <c r="CON235" s="1152"/>
      <c r="COO235" s="1153"/>
      <c r="COP235" s="1271"/>
      <c r="COQ235" s="1271"/>
      <c r="COR235" s="1271"/>
      <c r="COS235" s="619"/>
      <c r="COT235" s="210"/>
      <c r="COU235" s="1483"/>
      <c r="COV235" s="1482"/>
      <c r="COW235" s="1152"/>
      <c r="COX235" s="1153"/>
      <c r="COY235" s="1271"/>
      <c r="COZ235" s="1271"/>
      <c r="CPA235" s="1271"/>
      <c r="CPB235" s="619"/>
      <c r="CPC235" s="210"/>
      <c r="CPD235" s="1483"/>
      <c r="CPE235" s="1482"/>
      <c r="CPF235" s="1152"/>
      <c r="CPG235" s="1153"/>
      <c r="CPH235" s="1271"/>
      <c r="CPI235" s="1271"/>
      <c r="CPJ235" s="1271"/>
      <c r="CPK235" s="619"/>
      <c r="CPL235" s="210"/>
      <c r="CPM235" s="1483"/>
      <c r="CPN235" s="1482"/>
      <c r="CPO235" s="1152"/>
      <c r="CPP235" s="1153"/>
      <c r="CPQ235" s="1271"/>
      <c r="CPR235" s="1271"/>
      <c r="CPS235" s="1271"/>
      <c r="CPT235" s="619"/>
      <c r="CPU235" s="210"/>
      <c r="CPV235" s="1483"/>
      <c r="CPW235" s="1482"/>
      <c r="CPX235" s="1152"/>
      <c r="CPY235" s="1153"/>
      <c r="CPZ235" s="1271"/>
      <c r="CQA235" s="1271"/>
      <c r="CQB235" s="1271"/>
      <c r="CQC235" s="619"/>
      <c r="CQD235" s="210"/>
      <c r="CQE235" s="1483"/>
      <c r="CQF235" s="1482"/>
      <c r="CQG235" s="1152"/>
      <c r="CQH235" s="1153"/>
      <c r="CQI235" s="1271"/>
      <c r="CQJ235" s="1271"/>
      <c r="CQK235" s="1271"/>
      <c r="CQL235" s="619"/>
      <c r="CQM235" s="210"/>
      <c r="CQN235" s="1483"/>
      <c r="CQO235" s="1482"/>
      <c r="CQP235" s="1152"/>
      <c r="CQQ235" s="1153"/>
      <c r="CQR235" s="1271"/>
      <c r="CQS235" s="1271"/>
      <c r="CQT235" s="1271"/>
      <c r="CQU235" s="619"/>
      <c r="CQV235" s="210"/>
      <c r="CQW235" s="1483"/>
      <c r="CQX235" s="1482"/>
      <c r="CQY235" s="1152"/>
      <c r="CQZ235" s="1153"/>
      <c r="CRA235" s="1271"/>
      <c r="CRB235" s="1271"/>
      <c r="CRC235" s="1271"/>
      <c r="CRD235" s="619"/>
      <c r="CRE235" s="210"/>
      <c r="CRF235" s="1483"/>
      <c r="CRG235" s="1482"/>
      <c r="CRH235" s="1152"/>
      <c r="CRI235" s="1153"/>
      <c r="CRJ235" s="1271"/>
      <c r="CRK235" s="1271"/>
      <c r="CRL235" s="1271"/>
      <c r="CRM235" s="619"/>
      <c r="CRN235" s="210"/>
      <c r="CRO235" s="1483"/>
      <c r="CRP235" s="1482"/>
      <c r="CRQ235" s="1152"/>
      <c r="CRR235" s="1153"/>
      <c r="CRS235" s="1271"/>
      <c r="CRT235" s="1271"/>
      <c r="CRU235" s="1271"/>
      <c r="CRV235" s="619"/>
      <c r="CRW235" s="210"/>
      <c r="CRX235" s="1483"/>
      <c r="CRY235" s="1482"/>
      <c r="CRZ235" s="1152"/>
      <c r="CSA235" s="1153"/>
      <c r="CSB235" s="1271"/>
      <c r="CSC235" s="1271"/>
      <c r="CSD235" s="1271"/>
      <c r="CSE235" s="619"/>
      <c r="CSF235" s="210"/>
      <c r="CSG235" s="1483"/>
      <c r="CSH235" s="1482"/>
      <c r="CSI235" s="1152"/>
      <c r="CSJ235" s="1153"/>
      <c r="CSK235" s="1271"/>
      <c r="CSL235" s="1271"/>
      <c r="CSM235" s="1271"/>
      <c r="CSN235" s="619"/>
      <c r="CSO235" s="210"/>
      <c r="CSP235" s="1483"/>
      <c r="CSQ235" s="1482"/>
      <c r="CSR235" s="1152"/>
      <c r="CSS235" s="1153"/>
      <c r="CST235" s="1271"/>
      <c r="CSU235" s="1271"/>
      <c r="CSV235" s="1271"/>
      <c r="CSW235" s="619"/>
      <c r="CSX235" s="210"/>
      <c r="CSY235" s="1483"/>
      <c r="CSZ235" s="1482"/>
      <c r="CTA235" s="1152"/>
      <c r="CTB235" s="1153"/>
      <c r="CTC235" s="1271"/>
      <c r="CTD235" s="1271"/>
      <c r="CTE235" s="1271"/>
      <c r="CTF235" s="619"/>
      <c r="CTG235" s="210"/>
      <c r="CTH235" s="1483"/>
      <c r="CTI235" s="1482"/>
      <c r="CTJ235" s="1152"/>
      <c r="CTK235" s="1153"/>
      <c r="CTL235" s="1271"/>
      <c r="CTM235" s="1271"/>
      <c r="CTN235" s="1271"/>
      <c r="CTO235" s="619"/>
      <c r="CTP235" s="210"/>
      <c r="CTQ235" s="1483"/>
      <c r="CTR235" s="1482"/>
      <c r="CTS235" s="1152"/>
      <c r="CTT235" s="1153"/>
      <c r="CTU235" s="1271"/>
      <c r="CTV235" s="1271"/>
      <c r="CTW235" s="1271"/>
      <c r="CTX235" s="619"/>
      <c r="CTY235" s="210"/>
      <c r="CTZ235" s="1483"/>
      <c r="CUA235" s="1482"/>
      <c r="CUB235" s="1152"/>
      <c r="CUC235" s="1153"/>
      <c r="CUD235" s="1271"/>
      <c r="CUE235" s="1271"/>
      <c r="CUF235" s="1271"/>
      <c r="CUG235" s="619"/>
      <c r="CUH235" s="210"/>
      <c r="CUI235" s="1483"/>
      <c r="CUJ235" s="1482"/>
      <c r="CUK235" s="1152"/>
      <c r="CUL235" s="1153"/>
      <c r="CUM235" s="1271"/>
      <c r="CUN235" s="1271"/>
      <c r="CUO235" s="1271"/>
      <c r="CUP235" s="619"/>
      <c r="CUQ235" s="210"/>
      <c r="CUR235" s="1483"/>
      <c r="CUS235" s="1482"/>
      <c r="CUT235" s="1152"/>
      <c r="CUU235" s="1153"/>
      <c r="CUV235" s="1271"/>
      <c r="CUW235" s="1271"/>
      <c r="CUX235" s="1271"/>
      <c r="CUY235" s="619"/>
      <c r="CUZ235" s="210"/>
      <c r="CVA235" s="1483"/>
      <c r="CVB235" s="1482"/>
      <c r="CVC235" s="1152"/>
      <c r="CVD235" s="1153"/>
      <c r="CVE235" s="1271"/>
      <c r="CVF235" s="1271"/>
      <c r="CVG235" s="1271"/>
      <c r="CVH235" s="619"/>
      <c r="CVI235" s="210"/>
      <c r="CVJ235" s="1483"/>
      <c r="CVK235" s="1482"/>
      <c r="CVL235" s="1152"/>
      <c r="CVM235" s="1153"/>
      <c r="CVN235" s="1271"/>
      <c r="CVO235" s="1271"/>
      <c r="CVP235" s="1271"/>
      <c r="CVQ235" s="619"/>
      <c r="CVR235" s="210"/>
      <c r="CVS235" s="1483"/>
      <c r="CVT235" s="1482"/>
      <c r="CVU235" s="1152"/>
      <c r="CVV235" s="1153"/>
      <c r="CVW235" s="1271"/>
      <c r="CVX235" s="1271"/>
      <c r="CVY235" s="1271"/>
      <c r="CVZ235" s="619"/>
      <c r="CWA235" s="210"/>
      <c r="CWB235" s="1483"/>
      <c r="CWC235" s="1482"/>
      <c r="CWD235" s="1152"/>
      <c r="CWE235" s="1153"/>
      <c r="CWF235" s="1271"/>
      <c r="CWG235" s="1271"/>
      <c r="CWH235" s="1271"/>
      <c r="CWI235" s="619"/>
      <c r="CWJ235" s="210"/>
      <c r="CWK235" s="1483"/>
      <c r="CWL235" s="1482"/>
      <c r="CWM235" s="1152"/>
      <c r="CWN235" s="1153"/>
      <c r="CWO235" s="1271"/>
      <c r="CWP235" s="1271"/>
      <c r="CWQ235" s="1271"/>
      <c r="CWR235" s="619"/>
      <c r="CWS235" s="210"/>
      <c r="CWT235" s="1483"/>
      <c r="CWU235" s="1482"/>
      <c r="CWV235" s="1152"/>
      <c r="CWW235" s="1153"/>
      <c r="CWX235" s="1271"/>
      <c r="CWY235" s="1271"/>
      <c r="CWZ235" s="1271"/>
      <c r="CXA235" s="619"/>
      <c r="CXB235" s="210"/>
      <c r="CXC235" s="1483"/>
      <c r="CXD235" s="1482"/>
      <c r="CXE235" s="1152"/>
      <c r="CXF235" s="1153"/>
      <c r="CXG235" s="1271"/>
      <c r="CXH235" s="1271"/>
      <c r="CXI235" s="1271"/>
      <c r="CXJ235" s="619"/>
      <c r="CXK235" s="210"/>
      <c r="CXL235" s="1483"/>
      <c r="CXM235" s="1482"/>
      <c r="CXN235" s="1152"/>
      <c r="CXO235" s="1153"/>
      <c r="CXP235" s="1271"/>
      <c r="CXQ235" s="1271"/>
      <c r="CXR235" s="1271"/>
      <c r="CXS235" s="619"/>
      <c r="CXT235" s="210"/>
      <c r="CXU235" s="1483"/>
      <c r="CXV235" s="1482"/>
      <c r="CXW235" s="1152"/>
      <c r="CXX235" s="1153"/>
      <c r="CXY235" s="1271"/>
      <c r="CXZ235" s="1271"/>
      <c r="CYA235" s="1271"/>
      <c r="CYB235" s="619"/>
      <c r="CYC235" s="210"/>
      <c r="CYD235" s="1483"/>
      <c r="CYE235" s="1482"/>
      <c r="CYF235" s="1152"/>
      <c r="CYG235" s="1153"/>
      <c r="CYH235" s="1271"/>
      <c r="CYI235" s="1271"/>
      <c r="CYJ235" s="1271"/>
      <c r="CYK235" s="619"/>
      <c r="CYL235" s="210"/>
      <c r="CYM235" s="1483"/>
      <c r="CYN235" s="1482"/>
      <c r="CYO235" s="1152"/>
      <c r="CYP235" s="1153"/>
      <c r="CYQ235" s="1271"/>
      <c r="CYR235" s="1271"/>
      <c r="CYS235" s="1271"/>
      <c r="CYT235" s="619"/>
      <c r="CYU235" s="210"/>
      <c r="CYV235" s="1483"/>
      <c r="CYW235" s="1482"/>
      <c r="CYX235" s="1152"/>
      <c r="CYY235" s="1153"/>
      <c r="CYZ235" s="1271"/>
      <c r="CZA235" s="1271"/>
      <c r="CZB235" s="1271"/>
      <c r="CZC235" s="619"/>
      <c r="CZD235" s="210"/>
      <c r="CZE235" s="1483"/>
      <c r="CZF235" s="1482"/>
      <c r="CZG235" s="1152"/>
      <c r="CZH235" s="1153"/>
      <c r="CZI235" s="1271"/>
      <c r="CZJ235" s="1271"/>
      <c r="CZK235" s="1271"/>
      <c r="CZL235" s="619"/>
      <c r="CZM235" s="210"/>
      <c r="CZN235" s="1483"/>
      <c r="CZO235" s="1482"/>
      <c r="CZP235" s="1152"/>
      <c r="CZQ235" s="1153"/>
      <c r="CZR235" s="1271"/>
      <c r="CZS235" s="1271"/>
      <c r="CZT235" s="1271"/>
      <c r="CZU235" s="619"/>
      <c r="CZV235" s="210"/>
      <c r="CZW235" s="1483"/>
      <c r="CZX235" s="1482"/>
      <c r="CZY235" s="1152"/>
      <c r="CZZ235" s="1153"/>
      <c r="DAA235" s="1271"/>
      <c r="DAB235" s="1271"/>
      <c r="DAC235" s="1271"/>
      <c r="DAD235" s="619"/>
      <c r="DAE235" s="210"/>
      <c r="DAF235" s="1483"/>
      <c r="DAG235" s="1482"/>
      <c r="DAH235" s="1152"/>
      <c r="DAI235" s="1153"/>
      <c r="DAJ235" s="1271"/>
      <c r="DAK235" s="1271"/>
      <c r="DAL235" s="1271"/>
      <c r="DAM235" s="619"/>
      <c r="DAN235" s="210"/>
      <c r="DAO235" s="1483"/>
      <c r="DAP235" s="1482"/>
      <c r="DAQ235" s="1152"/>
      <c r="DAR235" s="1153"/>
      <c r="DAS235" s="1271"/>
      <c r="DAT235" s="1271"/>
      <c r="DAU235" s="1271"/>
      <c r="DAV235" s="619"/>
      <c r="DAW235" s="210"/>
      <c r="DAX235" s="1483"/>
      <c r="DAY235" s="1482"/>
      <c r="DAZ235" s="1152"/>
      <c r="DBA235" s="1153"/>
      <c r="DBB235" s="1271"/>
      <c r="DBC235" s="1271"/>
      <c r="DBD235" s="1271"/>
      <c r="DBE235" s="619"/>
      <c r="DBF235" s="210"/>
      <c r="DBG235" s="1483"/>
      <c r="DBH235" s="1482"/>
      <c r="DBI235" s="1152"/>
      <c r="DBJ235" s="1153"/>
      <c r="DBK235" s="1271"/>
      <c r="DBL235" s="1271"/>
      <c r="DBM235" s="1271"/>
      <c r="DBN235" s="619"/>
      <c r="DBO235" s="210"/>
      <c r="DBP235" s="1483"/>
      <c r="DBQ235" s="1482"/>
      <c r="DBR235" s="1152"/>
      <c r="DBS235" s="1153"/>
      <c r="DBT235" s="1271"/>
      <c r="DBU235" s="1271"/>
      <c r="DBV235" s="1271"/>
      <c r="DBW235" s="619"/>
      <c r="DBX235" s="210"/>
      <c r="DBY235" s="1483"/>
      <c r="DBZ235" s="1482"/>
      <c r="DCA235" s="1152"/>
      <c r="DCB235" s="1153"/>
      <c r="DCC235" s="1271"/>
      <c r="DCD235" s="1271"/>
      <c r="DCE235" s="1271"/>
      <c r="DCF235" s="619"/>
      <c r="DCG235" s="210"/>
      <c r="DCH235" s="1483"/>
      <c r="DCI235" s="1482"/>
      <c r="DCJ235" s="1152"/>
      <c r="DCK235" s="1153"/>
      <c r="DCL235" s="1271"/>
      <c r="DCM235" s="1271"/>
      <c r="DCN235" s="1271"/>
      <c r="DCO235" s="619"/>
      <c r="DCP235" s="210"/>
      <c r="DCQ235" s="1483"/>
      <c r="DCR235" s="1482"/>
      <c r="DCS235" s="1152"/>
      <c r="DCT235" s="1153"/>
      <c r="DCU235" s="1271"/>
      <c r="DCV235" s="1271"/>
      <c r="DCW235" s="1271"/>
      <c r="DCX235" s="619"/>
      <c r="DCY235" s="210"/>
      <c r="DCZ235" s="1483"/>
      <c r="DDA235" s="1482"/>
      <c r="DDB235" s="1152"/>
      <c r="DDC235" s="1153"/>
      <c r="DDD235" s="1271"/>
      <c r="DDE235" s="1271"/>
      <c r="DDF235" s="1271"/>
      <c r="DDG235" s="619"/>
      <c r="DDH235" s="210"/>
      <c r="DDI235" s="1483"/>
      <c r="DDJ235" s="1482"/>
      <c r="DDK235" s="1152"/>
      <c r="DDL235" s="1153"/>
      <c r="DDM235" s="1271"/>
      <c r="DDN235" s="1271"/>
      <c r="DDO235" s="1271"/>
      <c r="DDP235" s="619"/>
      <c r="DDQ235" s="210"/>
      <c r="DDR235" s="1483"/>
      <c r="DDS235" s="1482"/>
      <c r="DDT235" s="1152"/>
      <c r="DDU235" s="1153"/>
      <c r="DDV235" s="1271"/>
      <c r="DDW235" s="1271"/>
      <c r="DDX235" s="1271"/>
      <c r="DDY235" s="619"/>
      <c r="DDZ235" s="210"/>
      <c r="DEA235" s="1483"/>
      <c r="DEB235" s="1482"/>
      <c r="DEC235" s="1152"/>
      <c r="DED235" s="1153"/>
      <c r="DEE235" s="1271"/>
      <c r="DEF235" s="1271"/>
      <c r="DEG235" s="1271"/>
      <c r="DEH235" s="619"/>
      <c r="DEI235" s="210"/>
      <c r="DEJ235" s="1483"/>
      <c r="DEK235" s="1482"/>
      <c r="DEL235" s="1152"/>
      <c r="DEM235" s="1153"/>
      <c r="DEN235" s="1271"/>
      <c r="DEO235" s="1271"/>
      <c r="DEP235" s="1271"/>
      <c r="DEQ235" s="619"/>
      <c r="DER235" s="210"/>
      <c r="DES235" s="1483"/>
      <c r="DET235" s="1482"/>
      <c r="DEU235" s="1152"/>
      <c r="DEV235" s="1153"/>
      <c r="DEW235" s="1271"/>
      <c r="DEX235" s="1271"/>
      <c r="DEY235" s="1271"/>
      <c r="DEZ235" s="619"/>
      <c r="DFA235" s="210"/>
      <c r="DFB235" s="1483"/>
      <c r="DFC235" s="1482"/>
      <c r="DFD235" s="1152"/>
      <c r="DFE235" s="1153"/>
      <c r="DFF235" s="1271"/>
      <c r="DFG235" s="1271"/>
      <c r="DFH235" s="1271"/>
      <c r="DFI235" s="619"/>
      <c r="DFJ235" s="210"/>
      <c r="DFK235" s="1483"/>
      <c r="DFL235" s="1482"/>
      <c r="DFM235" s="1152"/>
      <c r="DFN235" s="1153"/>
      <c r="DFO235" s="1271"/>
      <c r="DFP235" s="1271"/>
      <c r="DFQ235" s="1271"/>
      <c r="DFR235" s="619"/>
      <c r="DFS235" s="210"/>
      <c r="DFT235" s="1483"/>
      <c r="DFU235" s="1482"/>
      <c r="DFV235" s="1152"/>
      <c r="DFW235" s="1153"/>
      <c r="DFX235" s="1271"/>
      <c r="DFY235" s="1271"/>
      <c r="DFZ235" s="1271"/>
      <c r="DGA235" s="619"/>
      <c r="DGB235" s="210"/>
      <c r="DGC235" s="1483"/>
      <c r="DGD235" s="1482"/>
      <c r="DGE235" s="1152"/>
      <c r="DGF235" s="1153"/>
      <c r="DGG235" s="1271"/>
      <c r="DGH235" s="1271"/>
      <c r="DGI235" s="1271"/>
      <c r="DGJ235" s="619"/>
      <c r="DGK235" s="210"/>
      <c r="DGL235" s="1483"/>
      <c r="DGM235" s="1482"/>
      <c r="DGN235" s="1152"/>
      <c r="DGO235" s="1153"/>
      <c r="DGP235" s="1271"/>
      <c r="DGQ235" s="1271"/>
      <c r="DGR235" s="1271"/>
      <c r="DGS235" s="619"/>
      <c r="DGT235" s="210"/>
      <c r="DGU235" s="1483"/>
      <c r="DGV235" s="1482"/>
      <c r="DGW235" s="1152"/>
      <c r="DGX235" s="1153"/>
      <c r="DGY235" s="1271"/>
      <c r="DGZ235" s="1271"/>
      <c r="DHA235" s="1271"/>
      <c r="DHB235" s="619"/>
      <c r="DHC235" s="210"/>
      <c r="DHD235" s="1483"/>
      <c r="DHE235" s="1482"/>
      <c r="DHF235" s="1152"/>
      <c r="DHG235" s="1153"/>
      <c r="DHH235" s="1271"/>
      <c r="DHI235" s="1271"/>
      <c r="DHJ235" s="1271"/>
      <c r="DHK235" s="619"/>
      <c r="DHL235" s="210"/>
      <c r="DHM235" s="1483"/>
      <c r="DHN235" s="1482"/>
      <c r="DHO235" s="1152"/>
      <c r="DHP235" s="1153"/>
      <c r="DHQ235" s="1271"/>
      <c r="DHR235" s="1271"/>
      <c r="DHS235" s="1271"/>
      <c r="DHT235" s="619"/>
      <c r="DHU235" s="210"/>
      <c r="DHV235" s="1483"/>
      <c r="DHW235" s="1482"/>
      <c r="DHX235" s="1152"/>
      <c r="DHY235" s="1153"/>
      <c r="DHZ235" s="1271"/>
      <c r="DIA235" s="1271"/>
      <c r="DIB235" s="1271"/>
      <c r="DIC235" s="619"/>
      <c r="DID235" s="210"/>
      <c r="DIE235" s="1483"/>
      <c r="DIF235" s="1482"/>
      <c r="DIG235" s="1152"/>
      <c r="DIH235" s="1153"/>
      <c r="DII235" s="1271"/>
      <c r="DIJ235" s="1271"/>
      <c r="DIK235" s="1271"/>
      <c r="DIL235" s="619"/>
      <c r="DIM235" s="210"/>
      <c r="DIN235" s="1483"/>
      <c r="DIO235" s="1482"/>
      <c r="DIP235" s="1152"/>
      <c r="DIQ235" s="1153"/>
      <c r="DIR235" s="1271"/>
      <c r="DIS235" s="1271"/>
      <c r="DIT235" s="1271"/>
      <c r="DIU235" s="619"/>
      <c r="DIV235" s="210"/>
      <c r="DIW235" s="1483"/>
      <c r="DIX235" s="1482"/>
      <c r="DIY235" s="1152"/>
      <c r="DIZ235" s="1153"/>
      <c r="DJA235" s="1271"/>
      <c r="DJB235" s="1271"/>
      <c r="DJC235" s="1271"/>
      <c r="DJD235" s="619"/>
      <c r="DJE235" s="210"/>
      <c r="DJF235" s="1483"/>
      <c r="DJG235" s="1482"/>
      <c r="DJH235" s="1152"/>
      <c r="DJI235" s="1153"/>
      <c r="DJJ235" s="1271"/>
      <c r="DJK235" s="1271"/>
      <c r="DJL235" s="1271"/>
      <c r="DJM235" s="619"/>
      <c r="DJN235" s="210"/>
      <c r="DJO235" s="1483"/>
      <c r="DJP235" s="1482"/>
      <c r="DJQ235" s="1152"/>
      <c r="DJR235" s="1153"/>
      <c r="DJS235" s="1271"/>
      <c r="DJT235" s="1271"/>
      <c r="DJU235" s="1271"/>
      <c r="DJV235" s="619"/>
      <c r="DJW235" s="210"/>
      <c r="DJX235" s="1483"/>
      <c r="DJY235" s="1482"/>
      <c r="DJZ235" s="1152"/>
      <c r="DKA235" s="1153"/>
      <c r="DKB235" s="1271"/>
      <c r="DKC235" s="1271"/>
      <c r="DKD235" s="1271"/>
      <c r="DKE235" s="619"/>
      <c r="DKF235" s="210"/>
      <c r="DKG235" s="1483"/>
      <c r="DKH235" s="1482"/>
      <c r="DKI235" s="1152"/>
      <c r="DKJ235" s="1153"/>
      <c r="DKK235" s="1271"/>
      <c r="DKL235" s="1271"/>
      <c r="DKM235" s="1271"/>
      <c r="DKN235" s="619"/>
      <c r="DKO235" s="210"/>
      <c r="DKP235" s="1483"/>
      <c r="DKQ235" s="1482"/>
      <c r="DKR235" s="1152"/>
      <c r="DKS235" s="1153"/>
      <c r="DKT235" s="1271"/>
      <c r="DKU235" s="1271"/>
      <c r="DKV235" s="1271"/>
      <c r="DKW235" s="619"/>
      <c r="DKX235" s="210"/>
      <c r="DKY235" s="1483"/>
      <c r="DKZ235" s="1482"/>
      <c r="DLA235" s="1152"/>
      <c r="DLB235" s="1153"/>
      <c r="DLC235" s="1271"/>
      <c r="DLD235" s="1271"/>
      <c r="DLE235" s="1271"/>
      <c r="DLF235" s="619"/>
      <c r="DLG235" s="210"/>
      <c r="DLH235" s="1483"/>
      <c r="DLI235" s="1482"/>
      <c r="DLJ235" s="1152"/>
      <c r="DLK235" s="1153"/>
      <c r="DLL235" s="1271"/>
      <c r="DLM235" s="1271"/>
      <c r="DLN235" s="1271"/>
      <c r="DLO235" s="619"/>
      <c r="DLP235" s="210"/>
      <c r="DLQ235" s="1483"/>
      <c r="DLR235" s="1482"/>
      <c r="DLS235" s="1152"/>
      <c r="DLT235" s="1153"/>
      <c r="DLU235" s="1271"/>
      <c r="DLV235" s="1271"/>
      <c r="DLW235" s="1271"/>
      <c r="DLX235" s="619"/>
      <c r="DLY235" s="210"/>
      <c r="DLZ235" s="1483"/>
      <c r="DMA235" s="1482"/>
      <c r="DMB235" s="1152"/>
      <c r="DMC235" s="1153"/>
      <c r="DMD235" s="1271"/>
      <c r="DME235" s="1271"/>
      <c r="DMF235" s="1271"/>
      <c r="DMG235" s="619"/>
      <c r="DMH235" s="210"/>
      <c r="DMI235" s="1483"/>
      <c r="DMJ235" s="1482"/>
      <c r="DMK235" s="1152"/>
      <c r="DML235" s="1153"/>
      <c r="DMM235" s="1271"/>
      <c r="DMN235" s="1271"/>
      <c r="DMO235" s="1271"/>
      <c r="DMP235" s="619"/>
      <c r="DMQ235" s="210"/>
      <c r="DMR235" s="1483"/>
      <c r="DMS235" s="1482"/>
      <c r="DMT235" s="1152"/>
      <c r="DMU235" s="1153"/>
      <c r="DMV235" s="1271"/>
      <c r="DMW235" s="1271"/>
      <c r="DMX235" s="1271"/>
      <c r="DMY235" s="619"/>
      <c r="DMZ235" s="210"/>
      <c r="DNA235" s="1483"/>
      <c r="DNB235" s="1482"/>
      <c r="DNC235" s="1152"/>
      <c r="DND235" s="1153"/>
      <c r="DNE235" s="1271"/>
      <c r="DNF235" s="1271"/>
      <c r="DNG235" s="1271"/>
      <c r="DNH235" s="619"/>
      <c r="DNI235" s="210"/>
      <c r="DNJ235" s="1483"/>
      <c r="DNK235" s="1482"/>
      <c r="DNL235" s="1152"/>
      <c r="DNM235" s="1153"/>
      <c r="DNN235" s="1271"/>
      <c r="DNO235" s="1271"/>
      <c r="DNP235" s="1271"/>
      <c r="DNQ235" s="619"/>
      <c r="DNR235" s="210"/>
      <c r="DNS235" s="1483"/>
      <c r="DNT235" s="1482"/>
      <c r="DNU235" s="1152"/>
      <c r="DNV235" s="1153"/>
      <c r="DNW235" s="1271"/>
      <c r="DNX235" s="1271"/>
      <c r="DNY235" s="1271"/>
      <c r="DNZ235" s="619"/>
      <c r="DOA235" s="210"/>
      <c r="DOB235" s="1483"/>
      <c r="DOC235" s="1482"/>
      <c r="DOD235" s="1152"/>
      <c r="DOE235" s="1153"/>
      <c r="DOF235" s="1271"/>
      <c r="DOG235" s="1271"/>
      <c r="DOH235" s="1271"/>
      <c r="DOI235" s="619"/>
      <c r="DOJ235" s="210"/>
      <c r="DOK235" s="1483"/>
      <c r="DOL235" s="1482"/>
      <c r="DOM235" s="1152"/>
      <c r="DON235" s="1153"/>
      <c r="DOO235" s="1271"/>
      <c r="DOP235" s="1271"/>
      <c r="DOQ235" s="1271"/>
      <c r="DOR235" s="619"/>
      <c r="DOS235" s="210"/>
      <c r="DOT235" s="1483"/>
      <c r="DOU235" s="1482"/>
      <c r="DOV235" s="1152"/>
      <c r="DOW235" s="1153"/>
      <c r="DOX235" s="1271"/>
      <c r="DOY235" s="1271"/>
      <c r="DOZ235" s="1271"/>
      <c r="DPA235" s="619"/>
      <c r="DPB235" s="210"/>
      <c r="DPC235" s="1483"/>
      <c r="DPD235" s="1482"/>
      <c r="DPE235" s="1152"/>
      <c r="DPF235" s="1153"/>
      <c r="DPG235" s="1271"/>
      <c r="DPH235" s="1271"/>
      <c r="DPI235" s="1271"/>
      <c r="DPJ235" s="619"/>
      <c r="DPK235" s="210"/>
      <c r="DPL235" s="1483"/>
      <c r="DPM235" s="1482"/>
      <c r="DPN235" s="1152"/>
      <c r="DPO235" s="1153"/>
      <c r="DPP235" s="1271"/>
      <c r="DPQ235" s="1271"/>
      <c r="DPR235" s="1271"/>
      <c r="DPS235" s="619"/>
      <c r="DPT235" s="210"/>
      <c r="DPU235" s="1483"/>
      <c r="DPV235" s="1482"/>
      <c r="DPW235" s="1152"/>
      <c r="DPX235" s="1153"/>
      <c r="DPY235" s="1271"/>
      <c r="DPZ235" s="1271"/>
      <c r="DQA235" s="1271"/>
      <c r="DQB235" s="619"/>
      <c r="DQC235" s="210"/>
      <c r="DQD235" s="1483"/>
      <c r="DQE235" s="1482"/>
      <c r="DQF235" s="1152"/>
      <c r="DQG235" s="1153"/>
      <c r="DQH235" s="1271"/>
      <c r="DQI235" s="1271"/>
      <c r="DQJ235" s="1271"/>
      <c r="DQK235" s="619"/>
      <c r="DQL235" s="210"/>
      <c r="DQM235" s="1483"/>
      <c r="DQN235" s="1482"/>
      <c r="DQO235" s="1152"/>
      <c r="DQP235" s="1153"/>
      <c r="DQQ235" s="1271"/>
      <c r="DQR235" s="1271"/>
      <c r="DQS235" s="1271"/>
      <c r="DQT235" s="619"/>
      <c r="DQU235" s="210"/>
      <c r="DQV235" s="1483"/>
      <c r="DQW235" s="1482"/>
      <c r="DQX235" s="1152"/>
      <c r="DQY235" s="1153"/>
      <c r="DQZ235" s="1271"/>
      <c r="DRA235" s="1271"/>
      <c r="DRB235" s="1271"/>
      <c r="DRC235" s="619"/>
      <c r="DRD235" s="210"/>
      <c r="DRE235" s="1483"/>
      <c r="DRF235" s="1482"/>
      <c r="DRG235" s="1152"/>
      <c r="DRH235" s="1153"/>
      <c r="DRI235" s="1271"/>
      <c r="DRJ235" s="1271"/>
      <c r="DRK235" s="1271"/>
      <c r="DRL235" s="619"/>
      <c r="DRM235" s="210"/>
      <c r="DRN235" s="1483"/>
      <c r="DRO235" s="1482"/>
      <c r="DRP235" s="1152"/>
      <c r="DRQ235" s="1153"/>
      <c r="DRR235" s="1271"/>
      <c r="DRS235" s="1271"/>
      <c r="DRT235" s="1271"/>
      <c r="DRU235" s="619"/>
      <c r="DRV235" s="210"/>
      <c r="DRW235" s="1483"/>
      <c r="DRX235" s="1482"/>
      <c r="DRY235" s="1152"/>
      <c r="DRZ235" s="1153"/>
      <c r="DSA235" s="1271"/>
      <c r="DSB235" s="1271"/>
      <c r="DSC235" s="1271"/>
      <c r="DSD235" s="619"/>
      <c r="DSE235" s="210"/>
      <c r="DSF235" s="1483"/>
      <c r="DSG235" s="1482"/>
      <c r="DSH235" s="1152"/>
      <c r="DSI235" s="1153"/>
      <c r="DSJ235" s="1271"/>
      <c r="DSK235" s="1271"/>
      <c r="DSL235" s="1271"/>
      <c r="DSM235" s="619"/>
      <c r="DSN235" s="210"/>
      <c r="DSO235" s="1483"/>
      <c r="DSP235" s="1482"/>
      <c r="DSQ235" s="1152"/>
      <c r="DSR235" s="1153"/>
      <c r="DSS235" s="1271"/>
      <c r="DST235" s="1271"/>
      <c r="DSU235" s="1271"/>
      <c r="DSV235" s="619"/>
      <c r="DSW235" s="210"/>
      <c r="DSX235" s="1483"/>
      <c r="DSY235" s="1482"/>
      <c r="DSZ235" s="1152"/>
      <c r="DTA235" s="1153"/>
      <c r="DTB235" s="1271"/>
      <c r="DTC235" s="1271"/>
      <c r="DTD235" s="1271"/>
      <c r="DTE235" s="619"/>
      <c r="DTF235" s="210"/>
      <c r="DTG235" s="1483"/>
      <c r="DTH235" s="1482"/>
      <c r="DTI235" s="1152"/>
      <c r="DTJ235" s="1153"/>
      <c r="DTK235" s="1271"/>
      <c r="DTL235" s="1271"/>
      <c r="DTM235" s="1271"/>
      <c r="DTN235" s="619"/>
      <c r="DTO235" s="210"/>
      <c r="DTP235" s="1483"/>
      <c r="DTQ235" s="1482"/>
      <c r="DTR235" s="1152"/>
      <c r="DTS235" s="1153"/>
      <c r="DTT235" s="1271"/>
      <c r="DTU235" s="1271"/>
      <c r="DTV235" s="1271"/>
      <c r="DTW235" s="619"/>
      <c r="DTX235" s="210"/>
      <c r="DTY235" s="1483"/>
      <c r="DTZ235" s="1482"/>
      <c r="DUA235" s="1152"/>
      <c r="DUB235" s="1153"/>
      <c r="DUC235" s="1271"/>
      <c r="DUD235" s="1271"/>
      <c r="DUE235" s="1271"/>
      <c r="DUF235" s="619"/>
      <c r="DUG235" s="210"/>
      <c r="DUH235" s="1483"/>
      <c r="DUI235" s="1482"/>
      <c r="DUJ235" s="1152"/>
      <c r="DUK235" s="1153"/>
      <c r="DUL235" s="1271"/>
      <c r="DUM235" s="1271"/>
      <c r="DUN235" s="1271"/>
      <c r="DUO235" s="619"/>
      <c r="DUP235" s="210"/>
      <c r="DUQ235" s="1483"/>
      <c r="DUR235" s="1482"/>
      <c r="DUS235" s="1152"/>
      <c r="DUT235" s="1153"/>
      <c r="DUU235" s="1271"/>
      <c r="DUV235" s="1271"/>
      <c r="DUW235" s="1271"/>
      <c r="DUX235" s="619"/>
      <c r="DUY235" s="210"/>
      <c r="DUZ235" s="1483"/>
      <c r="DVA235" s="1482"/>
      <c r="DVB235" s="1152"/>
      <c r="DVC235" s="1153"/>
      <c r="DVD235" s="1271"/>
      <c r="DVE235" s="1271"/>
      <c r="DVF235" s="1271"/>
      <c r="DVG235" s="619"/>
      <c r="DVH235" s="210"/>
      <c r="DVI235" s="1483"/>
      <c r="DVJ235" s="1482"/>
      <c r="DVK235" s="1152"/>
      <c r="DVL235" s="1153"/>
      <c r="DVM235" s="1271"/>
      <c r="DVN235" s="1271"/>
      <c r="DVO235" s="1271"/>
      <c r="DVP235" s="619"/>
      <c r="DVQ235" s="210"/>
      <c r="DVR235" s="1483"/>
      <c r="DVS235" s="1482"/>
      <c r="DVT235" s="1152"/>
      <c r="DVU235" s="1153"/>
      <c r="DVV235" s="1271"/>
      <c r="DVW235" s="1271"/>
      <c r="DVX235" s="1271"/>
      <c r="DVY235" s="619"/>
      <c r="DVZ235" s="210"/>
      <c r="DWA235" s="1483"/>
      <c r="DWB235" s="1482"/>
      <c r="DWC235" s="1152"/>
      <c r="DWD235" s="1153"/>
      <c r="DWE235" s="1271"/>
      <c r="DWF235" s="1271"/>
      <c r="DWG235" s="1271"/>
      <c r="DWH235" s="619"/>
      <c r="DWI235" s="210"/>
      <c r="DWJ235" s="1483"/>
      <c r="DWK235" s="1482"/>
      <c r="DWL235" s="1152"/>
      <c r="DWM235" s="1153"/>
      <c r="DWN235" s="1271"/>
      <c r="DWO235" s="1271"/>
      <c r="DWP235" s="1271"/>
      <c r="DWQ235" s="619"/>
      <c r="DWR235" s="210"/>
      <c r="DWS235" s="1483"/>
      <c r="DWT235" s="1482"/>
      <c r="DWU235" s="1152"/>
      <c r="DWV235" s="1153"/>
      <c r="DWW235" s="1271"/>
      <c r="DWX235" s="1271"/>
      <c r="DWY235" s="1271"/>
      <c r="DWZ235" s="619"/>
      <c r="DXA235" s="210"/>
      <c r="DXB235" s="1483"/>
      <c r="DXC235" s="1482"/>
      <c r="DXD235" s="1152"/>
      <c r="DXE235" s="1153"/>
      <c r="DXF235" s="1271"/>
      <c r="DXG235" s="1271"/>
      <c r="DXH235" s="1271"/>
      <c r="DXI235" s="619"/>
      <c r="DXJ235" s="210"/>
      <c r="DXK235" s="1483"/>
      <c r="DXL235" s="1482"/>
      <c r="DXM235" s="1152"/>
      <c r="DXN235" s="1153"/>
      <c r="DXO235" s="1271"/>
      <c r="DXP235" s="1271"/>
      <c r="DXQ235" s="1271"/>
      <c r="DXR235" s="619"/>
      <c r="DXS235" s="210"/>
      <c r="DXT235" s="1483"/>
      <c r="DXU235" s="1482"/>
      <c r="DXV235" s="1152"/>
      <c r="DXW235" s="1153"/>
      <c r="DXX235" s="1271"/>
      <c r="DXY235" s="1271"/>
      <c r="DXZ235" s="1271"/>
      <c r="DYA235" s="619"/>
      <c r="DYB235" s="210"/>
      <c r="DYC235" s="1483"/>
      <c r="DYD235" s="1482"/>
      <c r="DYE235" s="1152"/>
      <c r="DYF235" s="1153"/>
      <c r="DYG235" s="1271"/>
      <c r="DYH235" s="1271"/>
      <c r="DYI235" s="1271"/>
      <c r="DYJ235" s="619"/>
      <c r="DYK235" s="210"/>
      <c r="DYL235" s="1483"/>
      <c r="DYM235" s="1482"/>
      <c r="DYN235" s="1152"/>
      <c r="DYO235" s="1153"/>
      <c r="DYP235" s="1271"/>
      <c r="DYQ235" s="1271"/>
      <c r="DYR235" s="1271"/>
      <c r="DYS235" s="619"/>
      <c r="DYT235" s="210"/>
      <c r="DYU235" s="1483"/>
      <c r="DYV235" s="1482"/>
      <c r="DYW235" s="1152"/>
      <c r="DYX235" s="1153"/>
      <c r="DYY235" s="1271"/>
      <c r="DYZ235" s="1271"/>
      <c r="DZA235" s="1271"/>
      <c r="DZB235" s="619"/>
      <c r="DZC235" s="210"/>
      <c r="DZD235" s="1483"/>
      <c r="DZE235" s="1482"/>
      <c r="DZF235" s="1152"/>
      <c r="DZG235" s="1153"/>
      <c r="DZH235" s="1271"/>
      <c r="DZI235" s="1271"/>
      <c r="DZJ235" s="1271"/>
      <c r="DZK235" s="619"/>
      <c r="DZL235" s="210"/>
      <c r="DZM235" s="1483"/>
      <c r="DZN235" s="1482"/>
      <c r="DZO235" s="1152"/>
      <c r="DZP235" s="1153"/>
      <c r="DZQ235" s="1271"/>
      <c r="DZR235" s="1271"/>
      <c r="DZS235" s="1271"/>
      <c r="DZT235" s="619"/>
      <c r="DZU235" s="210"/>
      <c r="DZV235" s="1483"/>
      <c r="DZW235" s="1482"/>
      <c r="DZX235" s="1152"/>
      <c r="DZY235" s="1153"/>
      <c r="DZZ235" s="1271"/>
      <c r="EAA235" s="1271"/>
      <c r="EAB235" s="1271"/>
      <c r="EAC235" s="619"/>
      <c r="EAD235" s="210"/>
      <c r="EAE235" s="1483"/>
      <c r="EAF235" s="1482"/>
      <c r="EAG235" s="1152"/>
      <c r="EAH235" s="1153"/>
      <c r="EAI235" s="1271"/>
      <c r="EAJ235" s="1271"/>
      <c r="EAK235" s="1271"/>
      <c r="EAL235" s="619"/>
      <c r="EAM235" s="210"/>
      <c r="EAN235" s="1483"/>
      <c r="EAO235" s="1482"/>
      <c r="EAP235" s="1152"/>
      <c r="EAQ235" s="1153"/>
      <c r="EAR235" s="1271"/>
      <c r="EAS235" s="1271"/>
      <c r="EAT235" s="1271"/>
      <c r="EAU235" s="619"/>
      <c r="EAV235" s="210"/>
      <c r="EAW235" s="1483"/>
      <c r="EAX235" s="1482"/>
      <c r="EAY235" s="1152"/>
      <c r="EAZ235" s="1153"/>
      <c r="EBA235" s="1271"/>
      <c r="EBB235" s="1271"/>
      <c r="EBC235" s="1271"/>
      <c r="EBD235" s="619"/>
      <c r="EBE235" s="210"/>
      <c r="EBF235" s="1483"/>
      <c r="EBG235" s="1482"/>
      <c r="EBH235" s="1152"/>
      <c r="EBI235" s="1153"/>
      <c r="EBJ235" s="1271"/>
      <c r="EBK235" s="1271"/>
      <c r="EBL235" s="1271"/>
      <c r="EBM235" s="619"/>
      <c r="EBN235" s="210"/>
      <c r="EBO235" s="1483"/>
      <c r="EBP235" s="1482"/>
      <c r="EBQ235" s="1152"/>
      <c r="EBR235" s="1153"/>
      <c r="EBS235" s="1271"/>
      <c r="EBT235" s="1271"/>
      <c r="EBU235" s="1271"/>
      <c r="EBV235" s="619"/>
      <c r="EBW235" s="210"/>
      <c r="EBX235" s="1483"/>
      <c r="EBY235" s="1482"/>
      <c r="EBZ235" s="1152"/>
      <c r="ECA235" s="1153"/>
      <c r="ECB235" s="1271"/>
      <c r="ECC235" s="1271"/>
      <c r="ECD235" s="1271"/>
      <c r="ECE235" s="619"/>
      <c r="ECF235" s="210"/>
      <c r="ECG235" s="1483"/>
      <c r="ECH235" s="1482"/>
      <c r="ECI235" s="1152"/>
      <c r="ECJ235" s="1153"/>
      <c r="ECK235" s="1271"/>
      <c r="ECL235" s="1271"/>
      <c r="ECM235" s="1271"/>
      <c r="ECN235" s="619"/>
      <c r="ECO235" s="210"/>
      <c r="ECP235" s="1483"/>
      <c r="ECQ235" s="1482"/>
      <c r="ECR235" s="1152"/>
      <c r="ECS235" s="1153"/>
      <c r="ECT235" s="1271"/>
      <c r="ECU235" s="1271"/>
      <c r="ECV235" s="1271"/>
      <c r="ECW235" s="619"/>
      <c r="ECX235" s="210"/>
      <c r="ECY235" s="1483"/>
      <c r="ECZ235" s="1482"/>
      <c r="EDA235" s="1152"/>
      <c r="EDB235" s="1153"/>
      <c r="EDC235" s="1271"/>
      <c r="EDD235" s="1271"/>
      <c r="EDE235" s="1271"/>
      <c r="EDF235" s="619"/>
      <c r="EDG235" s="210"/>
      <c r="EDH235" s="1483"/>
      <c r="EDI235" s="1482"/>
      <c r="EDJ235" s="1152"/>
      <c r="EDK235" s="1153"/>
      <c r="EDL235" s="1271"/>
      <c r="EDM235" s="1271"/>
      <c r="EDN235" s="1271"/>
      <c r="EDO235" s="619"/>
      <c r="EDP235" s="210"/>
      <c r="EDQ235" s="1483"/>
      <c r="EDR235" s="1482"/>
      <c r="EDS235" s="1152"/>
      <c r="EDT235" s="1153"/>
      <c r="EDU235" s="1271"/>
      <c r="EDV235" s="1271"/>
      <c r="EDW235" s="1271"/>
      <c r="EDX235" s="619"/>
      <c r="EDY235" s="210"/>
      <c r="EDZ235" s="1483"/>
      <c r="EEA235" s="1482"/>
      <c r="EEB235" s="1152"/>
      <c r="EEC235" s="1153"/>
      <c r="EED235" s="1271"/>
      <c r="EEE235" s="1271"/>
      <c r="EEF235" s="1271"/>
      <c r="EEG235" s="619"/>
      <c r="EEH235" s="210"/>
      <c r="EEI235" s="1483"/>
      <c r="EEJ235" s="1482"/>
      <c r="EEK235" s="1152"/>
      <c r="EEL235" s="1153"/>
      <c r="EEM235" s="1271"/>
      <c r="EEN235" s="1271"/>
      <c r="EEO235" s="1271"/>
      <c r="EEP235" s="619"/>
      <c r="EEQ235" s="210"/>
      <c r="EER235" s="1483"/>
      <c r="EES235" s="1482"/>
      <c r="EET235" s="1152"/>
      <c r="EEU235" s="1153"/>
      <c r="EEV235" s="1271"/>
      <c r="EEW235" s="1271"/>
      <c r="EEX235" s="1271"/>
      <c r="EEY235" s="619"/>
      <c r="EEZ235" s="210"/>
      <c r="EFA235" s="1483"/>
      <c r="EFB235" s="1482"/>
      <c r="EFC235" s="1152"/>
      <c r="EFD235" s="1153"/>
      <c r="EFE235" s="1271"/>
      <c r="EFF235" s="1271"/>
      <c r="EFG235" s="1271"/>
      <c r="EFH235" s="619"/>
      <c r="EFI235" s="210"/>
      <c r="EFJ235" s="1483"/>
      <c r="EFK235" s="1482"/>
      <c r="EFL235" s="1152"/>
      <c r="EFM235" s="1153"/>
      <c r="EFN235" s="1271"/>
      <c r="EFO235" s="1271"/>
      <c r="EFP235" s="1271"/>
      <c r="EFQ235" s="619"/>
      <c r="EFR235" s="210"/>
      <c r="EFS235" s="1483"/>
      <c r="EFT235" s="1482"/>
      <c r="EFU235" s="1152"/>
      <c r="EFV235" s="1153"/>
      <c r="EFW235" s="1271"/>
      <c r="EFX235" s="1271"/>
      <c r="EFY235" s="1271"/>
      <c r="EFZ235" s="619"/>
      <c r="EGA235" s="210"/>
      <c r="EGB235" s="1483"/>
      <c r="EGC235" s="1482"/>
      <c r="EGD235" s="1152"/>
      <c r="EGE235" s="1153"/>
      <c r="EGF235" s="1271"/>
      <c r="EGG235" s="1271"/>
      <c r="EGH235" s="1271"/>
      <c r="EGI235" s="619"/>
      <c r="EGJ235" s="210"/>
      <c r="EGK235" s="1483"/>
      <c r="EGL235" s="1482"/>
      <c r="EGM235" s="1152"/>
      <c r="EGN235" s="1153"/>
      <c r="EGO235" s="1271"/>
      <c r="EGP235" s="1271"/>
      <c r="EGQ235" s="1271"/>
      <c r="EGR235" s="619"/>
      <c r="EGS235" s="210"/>
      <c r="EGT235" s="1483"/>
      <c r="EGU235" s="1482"/>
      <c r="EGV235" s="1152"/>
      <c r="EGW235" s="1153"/>
      <c r="EGX235" s="1271"/>
      <c r="EGY235" s="1271"/>
      <c r="EGZ235" s="1271"/>
      <c r="EHA235" s="619"/>
      <c r="EHB235" s="210"/>
      <c r="EHC235" s="1483"/>
      <c r="EHD235" s="1482"/>
      <c r="EHE235" s="1152"/>
      <c r="EHF235" s="1153"/>
      <c r="EHG235" s="1271"/>
      <c r="EHH235" s="1271"/>
      <c r="EHI235" s="1271"/>
      <c r="EHJ235" s="619"/>
      <c r="EHK235" s="210"/>
      <c r="EHL235" s="1483"/>
      <c r="EHM235" s="1482"/>
      <c r="EHN235" s="1152"/>
      <c r="EHO235" s="1153"/>
      <c r="EHP235" s="1271"/>
      <c r="EHQ235" s="1271"/>
      <c r="EHR235" s="1271"/>
      <c r="EHS235" s="619"/>
      <c r="EHT235" s="210"/>
      <c r="EHU235" s="1483"/>
      <c r="EHV235" s="1482"/>
      <c r="EHW235" s="1152"/>
      <c r="EHX235" s="1153"/>
      <c r="EHY235" s="1271"/>
      <c r="EHZ235" s="1271"/>
      <c r="EIA235" s="1271"/>
      <c r="EIB235" s="619"/>
      <c r="EIC235" s="210"/>
      <c r="EID235" s="1483"/>
      <c r="EIE235" s="1482"/>
      <c r="EIF235" s="1152"/>
      <c r="EIG235" s="1153"/>
      <c r="EIH235" s="1271"/>
      <c r="EII235" s="1271"/>
      <c r="EIJ235" s="1271"/>
      <c r="EIK235" s="619"/>
      <c r="EIL235" s="210"/>
      <c r="EIM235" s="1483"/>
      <c r="EIN235" s="1482"/>
      <c r="EIO235" s="1152"/>
      <c r="EIP235" s="1153"/>
      <c r="EIQ235" s="1271"/>
      <c r="EIR235" s="1271"/>
      <c r="EIS235" s="1271"/>
      <c r="EIT235" s="619"/>
      <c r="EIU235" s="210"/>
      <c r="EIV235" s="1483"/>
      <c r="EIW235" s="1482"/>
      <c r="EIX235" s="1152"/>
      <c r="EIY235" s="1153"/>
      <c r="EIZ235" s="1271"/>
      <c r="EJA235" s="1271"/>
      <c r="EJB235" s="1271"/>
      <c r="EJC235" s="619"/>
      <c r="EJD235" s="210"/>
      <c r="EJE235" s="1483"/>
      <c r="EJF235" s="1482"/>
      <c r="EJG235" s="1152"/>
      <c r="EJH235" s="1153"/>
      <c r="EJI235" s="1271"/>
      <c r="EJJ235" s="1271"/>
      <c r="EJK235" s="1271"/>
      <c r="EJL235" s="619"/>
      <c r="EJM235" s="210"/>
      <c r="EJN235" s="1483"/>
      <c r="EJO235" s="1482"/>
      <c r="EJP235" s="1152"/>
      <c r="EJQ235" s="1153"/>
      <c r="EJR235" s="1271"/>
      <c r="EJS235" s="1271"/>
      <c r="EJT235" s="1271"/>
      <c r="EJU235" s="619"/>
      <c r="EJV235" s="210"/>
      <c r="EJW235" s="1483"/>
      <c r="EJX235" s="1482"/>
      <c r="EJY235" s="1152"/>
      <c r="EJZ235" s="1153"/>
      <c r="EKA235" s="1271"/>
      <c r="EKB235" s="1271"/>
      <c r="EKC235" s="1271"/>
      <c r="EKD235" s="619"/>
      <c r="EKE235" s="210"/>
      <c r="EKF235" s="1483"/>
      <c r="EKG235" s="1482"/>
      <c r="EKH235" s="1152"/>
      <c r="EKI235" s="1153"/>
      <c r="EKJ235" s="1271"/>
      <c r="EKK235" s="1271"/>
      <c r="EKL235" s="1271"/>
      <c r="EKM235" s="619"/>
      <c r="EKN235" s="210"/>
      <c r="EKO235" s="1483"/>
      <c r="EKP235" s="1482"/>
      <c r="EKQ235" s="1152"/>
      <c r="EKR235" s="1153"/>
      <c r="EKS235" s="1271"/>
      <c r="EKT235" s="1271"/>
      <c r="EKU235" s="1271"/>
      <c r="EKV235" s="619"/>
      <c r="EKW235" s="210"/>
      <c r="EKX235" s="1483"/>
      <c r="EKY235" s="1482"/>
      <c r="EKZ235" s="1152"/>
      <c r="ELA235" s="1153"/>
      <c r="ELB235" s="1271"/>
      <c r="ELC235" s="1271"/>
      <c r="ELD235" s="1271"/>
      <c r="ELE235" s="619"/>
      <c r="ELF235" s="210"/>
      <c r="ELG235" s="1483"/>
      <c r="ELH235" s="1482"/>
      <c r="ELI235" s="1152"/>
      <c r="ELJ235" s="1153"/>
      <c r="ELK235" s="1271"/>
      <c r="ELL235" s="1271"/>
      <c r="ELM235" s="1271"/>
      <c r="ELN235" s="619"/>
      <c r="ELO235" s="210"/>
      <c r="ELP235" s="1483"/>
      <c r="ELQ235" s="1482"/>
      <c r="ELR235" s="1152"/>
      <c r="ELS235" s="1153"/>
      <c r="ELT235" s="1271"/>
      <c r="ELU235" s="1271"/>
      <c r="ELV235" s="1271"/>
      <c r="ELW235" s="619"/>
      <c r="ELX235" s="210"/>
      <c r="ELY235" s="1483"/>
      <c r="ELZ235" s="1482"/>
      <c r="EMA235" s="1152"/>
      <c r="EMB235" s="1153"/>
      <c r="EMC235" s="1271"/>
      <c r="EMD235" s="1271"/>
      <c r="EME235" s="1271"/>
      <c r="EMF235" s="619"/>
      <c r="EMG235" s="210"/>
      <c r="EMH235" s="1483"/>
      <c r="EMI235" s="1482"/>
      <c r="EMJ235" s="1152"/>
      <c r="EMK235" s="1153"/>
      <c r="EML235" s="1271"/>
      <c r="EMM235" s="1271"/>
      <c r="EMN235" s="1271"/>
      <c r="EMO235" s="619"/>
      <c r="EMP235" s="210"/>
      <c r="EMQ235" s="1483"/>
      <c r="EMR235" s="1482"/>
      <c r="EMS235" s="1152"/>
      <c r="EMT235" s="1153"/>
      <c r="EMU235" s="1271"/>
      <c r="EMV235" s="1271"/>
      <c r="EMW235" s="1271"/>
      <c r="EMX235" s="619"/>
      <c r="EMY235" s="210"/>
      <c r="EMZ235" s="1483"/>
      <c r="ENA235" s="1482"/>
      <c r="ENB235" s="1152"/>
      <c r="ENC235" s="1153"/>
      <c r="END235" s="1271"/>
      <c r="ENE235" s="1271"/>
      <c r="ENF235" s="1271"/>
      <c r="ENG235" s="619"/>
      <c r="ENH235" s="210"/>
      <c r="ENI235" s="1483"/>
      <c r="ENJ235" s="1482"/>
      <c r="ENK235" s="1152"/>
      <c r="ENL235" s="1153"/>
      <c r="ENM235" s="1271"/>
      <c r="ENN235" s="1271"/>
      <c r="ENO235" s="1271"/>
      <c r="ENP235" s="619"/>
      <c r="ENQ235" s="210"/>
      <c r="ENR235" s="1483"/>
      <c r="ENS235" s="1482"/>
      <c r="ENT235" s="1152"/>
      <c r="ENU235" s="1153"/>
      <c r="ENV235" s="1271"/>
      <c r="ENW235" s="1271"/>
      <c r="ENX235" s="1271"/>
      <c r="ENY235" s="619"/>
      <c r="ENZ235" s="210"/>
      <c r="EOA235" s="1483"/>
      <c r="EOB235" s="1482"/>
      <c r="EOC235" s="1152"/>
      <c r="EOD235" s="1153"/>
      <c r="EOE235" s="1271"/>
      <c r="EOF235" s="1271"/>
      <c r="EOG235" s="1271"/>
      <c r="EOH235" s="619"/>
      <c r="EOI235" s="210"/>
      <c r="EOJ235" s="1483"/>
      <c r="EOK235" s="1482"/>
      <c r="EOL235" s="1152"/>
      <c r="EOM235" s="1153"/>
      <c r="EON235" s="1271"/>
      <c r="EOO235" s="1271"/>
      <c r="EOP235" s="1271"/>
      <c r="EOQ235" s="619"/>
      <c r="EOR235" s="210"/>
      <c r="EOS235" s="1483"/>
      <c r="EOT235" s="1482"/>
      <c r="EOU235" s="1152"/>
      <c r="EOV235" s="1153"/>
      <c r="EOW235" s="1271"/>
      <c r="EOX235" s="1271"/>
      <c r="EOY235" s="1271"/>
      <c r="EOZ235" s="619"/>
      <c r="EPA235" s="210"/>
      <c r="EPB235" s="1483"/>
      <c r="EPC235" s="1482"/>
      <c r="EPD235" s="1152"/>
      <c r="EPE235" s="1153"/>
      <c r="EPF235" s="1271"/>
      <c r="EPG235" s="1271"/>
      <c r="EPH235" s="1271"/>
      <c r="EPI235" s="619"/>
      <c r="EPJ235" s="210"/>
      <c r="EPK235" s="1483"/>
      <c r="EPL235" s="1482"/>
      <c r="EPM235" s="1152"/>
      <c r="EPN235" s="1153"/>
      <c r="EPO235" s="1271"/>
      <c r="EPP235" s="1271"/>
      <c r="EPQ235" s="1271"/>
      <c r="EPR235" s="619"/>
      <c r="EPS235" s="210"/>
      <c r="EPT235" s="1483"/>
      <c r="EPU235" s="1482"/>
      <c r="EPV235" s="1152"/>
      <c r="EPW235" s="1153"/>
      <c r="EPX235" s="1271"/>
      <c r="EPY235" s="1271"/>
      <c r="EPZ235" s="1271"/>
      <c r="EQA235" s="619"/>
      <c r="EQB235" s="210"/>
      <c r="EQC235" s="1483"/>
      <c r="EQD235" s="1482"/>
      <c r="EQE235" s="1152"/>
      <c r="EQF235" s="1153"/>
      <c r="EQG235" s="1271"/>
      <c r="EQH235" s="1271"/>
      <c r="EQI235" s="1271"/>
      <c r="EQJ235" s="619"/>
      <c r="EQK235" s="210"/>
      <c r="EQL235" s="1483"/>
      <c r="EQM235" s="1482"/>
      <c r="EQN235" s="1152"/>
      <c r="EQO235" s="1153"/>
      <c r="EQP235" s="1271"/>
      <c r="EQQ235" s="1271"/>
      <c r="EQR235" s="1271"/>
      <c r="EQS235" s="619"/>
      <c r="EQT235" s="210"/>
      <c r="EQU235" s="1483"/>
      <c r="EQV235" s="1482"/>
      <c r="EQW235" s="1152"/>
      <c r="EQX235" s="1153"/>
      <c r="EQY235" s="1271"/>
      <c r="EQZ235" s="1271"/>
      <c r="ERA235" s="1271"/>
      <c r="ERB235" s="619"/>
      <c r="ERC235" s="210"/>
      <c r="ERD235" s="1483"/>
      <c r="ERE235" s="1482"/>
      <c r="ERF235" s="1152"/>
      <c r="ERG235" s="1153"/>
      <c r="ERH235" s="1271"/>
      <c r="ERI235" s="1271"/>
      <c r="ERJ235" s="1271"/>
      <c r="ERK235" s="619"/>
      <c r="ERL235" s="210"/>
      <c r="ERM235" s="1483"/>
      <c r="ERN235" s="1482"/>
      <c r="ERO235" s="1152"/>
      <c r="ERP235" s="1153"/>
      <c r="ERQ235" s="1271"/>
      <c r="ERR235" s="1271"/>
      <c r="ERS235" s="1271"/>
      <c r="ERT235" s="619"/>
      <c r="ERU235" s="210"/>
      <c r="ERV235" s="1483"/>
      <c r="ERW235" s="1482"/>
      <c r="ERX235" s="1152"/>
      <c r="ERY235" s="1153"/>
      <c r="ERZ235" s="1271"/>
      <c r="ESA235" s="1271"/>
      <c r="ESB235" s="1271"/>
      <c r="ESC235" s="619"/>
      <c r="ESD235" s="210"/>
      <c r="ESE235" s="1483"/>
      <c r="ESF235" s="1482"/>
      <c r="ESG235" s="1152"/>
      <c r="ESH235" s="1153"/>
      <c r="ESI235" s="1271"/>
      <c r="ESJ235" s="1271"/>
      <c r="ESK235" s="1271"/>
      <c r="ESL235" s="619"/>
      <c r="ESM235" s="210"/>
      <c r="ESN235" s="1483"/>
      <c r="ESO235" s="1482"/>
      <c r="ESP235" s="1152"/>
      <c r="ESQ235" s="1153"/>
      <c r="ESR235" s="1271"/>
      <c r="ESS235" s="1271"/>
      <c r="EST235" s="1271"/>
      <c r="ESU235" s="619"/>
      <c r="ESV235" s="210"/>
      <c r="ESW235" s="1483"/>
      <c r="ESX235" s="1482"/>
      <c r="ESY235" s="1152"/>
      <c r="ESZ235" s="1153"/>
      <c r="ETA235" s="1271"/>
      <c r="ETB235" s="1271"/>
      <c r="ETC235" s="1271"/>
      <c r="ETD235" s="619"/>
      <c r="ETE235" s="210"/>
      <c r="ETF235" s="1483"/>
      <c r="ETG235" s="1482"/>
      <c r="ETH235" s="1152"/>
      <c r="ETI235" s="1153"/>
      <c r="ETJ235" s="1271"/>
      <c r="ETK235" s="1271"/>
      <c r="ETL235" s="1271"/>
      <c r="ETM235" s="619"/>
      <c r="ETN235" s="210"/>
      <c r="ETO235" s="1483"/>
      <c r="ETP235" s="1482"/>
      <c r="ETQ235" s="1152"/>
      <c r="ETR235" s="1153"/>
      <c r="ETS235" s="1271"/>
      <c r="ETT235" s="1271"/>
      <c r="ETU235" s="1271"/>
      <c r="ETV235" s="619"/>
      <c r="ETW235" s="210"/>
      <c r="ETX235" s="1483"/>
      <c r="ETY235" s="1482"/>
      <c r="ETZ235" s="1152"/>
      <c r="EUA235" s="1153"/>
      <c r="EUB235" s="1271"/>
      <c r="EUC235" s="1271"/>
      <c r="EUD235" s="1271"/>
      <c r="EUE235" s="619"/>
      <c r="EUF235" s="210"/>
      <c r="EUG235" s="1483"/>
      <c r="EUH235" s="1482"/>
      <c r="EUI235" s="1152"/>
      <c r="EUJ235" s="1153"/>
      <c r="EUK235" s="1271"/>
      <c r="EUL235" s="1271"/>
      <c r="EUM235" s="1271"/>
      <c r="EUN235" s="619"/>
      <c r="EUO235" s="210"/>
      <c r="EUP235" s="1483"/>
      <c r="EUQ235" s="1482"/>
      <c r="EUR235" s="1152"/>
      <c r="EUS235" s="1153"/>
      <c r="EUT235" s="1271"/>
      <c r="EUU235" s="1271"/>
      <c r="EUV235" s="1271"/>
      <c r="EUW235" s="619"/>
      <c r="EUX235" s="210"/>
      <c r="EUY235" s="1483"/>
      <c r="EUZ235" s="1482"/>
      <c r="EVA235" s="1152"/>
      <c r="EVB235" s="1153"/>
      <c r="EVC235" s="1271"/>
      <c r="EVD235" s="1271"/>
      <c r="EVE235" s="1271"/>
      <c r="EVF235" s="619"/>
      <c r="EVG235" s="210"/>
      <c r="EVH235" s="1483"/>
      <c r="EVI235" s="1482"/>
      <c r="EVJ235" s="1152"/>
      <c r="EVK235" s="1153"/>
      <c r="EVL235" s="1271"/>
      <c r="EVM235" s="1271"/>
      <c r="EVN235" s="1271"/>
      <c r="EVO235" s="619"/>
      <c r="EVP235" s="210"/>
      <c r="EVQ235" s="1483"/>
      <c r="EVR235" s="1482"/>
      <c r="EVS235" s="1152"/>
      <c r="EVT235" s="1153"/>
      <c r="EVU235" s="1271"/>
      <c r="EVV235" s="1271"/>
      <c r="EVW235" s="1271"/>
      <c r="EVX235" s="619"/>
      <c r="EVY235" s="210"/>
      <c r="EVZ235" s="1483"/>
      <c r="EWA235" s="1482"/>
      <c r="EWB235" s="1152"/>
      <c r="EWC235" s="1153"/>
      <c r="EWD235" s="1271"/>
      <c r="EWE235" s="1271"/>
      <c r="EWF235" s="1271"/>
      <c r="EWG235" s="619"/>
      <c r="EWH235" s="210"/>
      <c r="EWI235" s="1483"/>
      <c r="EWJ235" s="1482"/>
      <c r="EWK235" s="1152"/>
      <c r="EWL235" s="1153"/>
      <c r="EWM235" s="1271"/>
      <c r="EWN235" s="1271"/>
      <c r="EWO235" s="1271"/>
      <c r="EWP235" s="619"/>
      <c r="EWQ235" s="210"/>
      <c r="EWR235" s="1483"/>
      <c r="EWS235" s="1482"/>
      <c r="EWT235" s="1152"/>
      <c r="EWU235" s="1153"/>
      <c r="EWV235" s="1271"/>
      <c r="EWW235" s="1271"/>
      <c r="EWX235" s="1271"/>
      <c r="EWY235" s="619"/>
      <c r="EWZ235" s="210"/>
      <c r="EXA235" s="1483"/>
      <c r="EXB235" s="1482"/>
      <c r="EXC235" s="1152"/>
      <c r="EXD235" s="1153"/>
      <c r="EXE235" s="1271"/>
      <c r="EXF235" s="1271"/>
      <c r="EXG235" s="1271"/>
      <c r="EXH235" s="619"/>
      <c r="EXI235" s="210"/>
      <c r="EXJ235" s="1483"/>
      <c r="EXK235" s="1482"/>
      <c r="EXL235" s="1152"/>
      <c r="EXM235" s="1153"/>
      <c r="EXN235" s="1271"/>
      <c r="EXO235" s="1271"/>
      <c r="EXP235" s="1271"/>
      <c r="EXQ235" s="619"/>
      <c r="EXR235" s="210"/>
      <c r="EXS235" s="1483"/>
      <c r="EXT235" s="1482"/>
      <c r="EXU235" s="1152"/>
      <c r="EXV235" s="1153"/>
      <c r="EXW235" s="1271"/>
      <c r="EXX235" s="1271"/>
      <c r="EXY235" s="1271"/>
      <c r="EXZ235" s="619"/>
      <c r="EYA235" s="210"/>
      <c r="EYB235" s="1483"/>
      <c r="EYC235" s="1482"/>
      <c r="EYD235" s="1152"/>
      <c r="EYE235" s="1153"/>
      <c r="EYF235" s="1271"/>
      <c r="EYG235" s="1271"/>
      <c r="EYH235" s="1271"/>
      <c r="EYI235" s="619"/>
      <c r="EYJ235" s="210"/>
      <c r="EYK235" s="1483"/>
      <c r="EYL235" s="1482"/>
      <c r="EYM235" s="1152"/>
      <c r="EYN235" s="1153"/>
      <c r="EYO235" s="1271"/>
      <c r="EYP235" s="1271"/>
      <c r="EYQ235" s="1271"/>
      <c r="EYR235" s="619"/>
      <c r="EYS235" s="210"/>
      <c r="EYT235" s="1483"/>
      <c r="EYU235" s="1482"/>
      <c r="EYV235" s="1152"/>
      <c r="EYW235" s="1153"/>
      <c r="EYX235" s="1271"/>
      <c r="EYY235" s="1271"/>
      <c r="EYZ235" s="1271"/>
      <c r="EZA235" s="619"/>
      <c r="EZB235" s="210"/>
      <c r="EZC235" s="1483"/>
      <c r="EZD235" s="1482"/>
      <c r="EZE235" s="1152"/>
      <c r="EZF235" s="1153"/>
      <c r="EZG235" s="1271"/>
      <c r="EZH235" s="1271"/>
      <c r="EZI235" s="1271"/>
      <c r="EZJ235" s="619"/>
      <c r="EZK235" s="210"/>
      <c r="EZL235" s="1483"/>
      <c r="EZM235" s="1482"/>
      <c r="EZN235" s="1152"/>
      <c r="EZO235" s="1153"/>
      <c r="EZP235" s="1271"/>
      <c r="EZQ235" s="1271"/>
      <c r="EZR235" s="1271"/>
      <c r="EZS235" s="619"/>
      <c r="EZT235" s="210"/>
      <c r="EZU235" s="1483"/>
      <c r="EZV235" s="1482"/>
      <c r="EZW235" s="1152"/>
      <c r="EZX235" s="1153"/>
      <c r="EZY235" s="1271"/>
      <c r="EZZ235" s="1271"/>
      <c r="FAA235" s="1271"/>
      <c r="FAB235" s="619"/>
      <c r="FAC235" s="210"/>
      <c r="FAD235" s="1483"/>
      <c r="FAE235" s="1482"/>
      <c r="FAF235" s="1152"/>
      <c r="FAG235" s="1153"/>
      <c r="FAH235" s="1271"/>
      <c r="FAI235" s="1271"/>
      <c r="FAJ235" s="1271"/>
      <c r="FAK235" s="619"/>
      <c r="FAL235" s="210"/>
      <c r="FAM235" s="1483"/>
      <c r="FAN235" s="1482"/>
      <c r="FAO235" s="1152"/>
      <c r="FAP235" s="1153"/>
      <c r="FAQ235" s="1271"/>
      <c r="FAR235" s="1271"/>
      <c r="FAS235" s="1271"/>
      <c r="FAT235" s="619"/>
      <c r="FAU235" s="210"/>
      <c r="FAV235" s="1483"/>
      <c r="FAW235" s="1482"/>
      <c r="FAX235" s="1152"/>
      <c r="FAY235" s="1153"/>
      <c r="FAZ235" s="1271"/>
      <c r="FBA235" s="1271"/>
      <c r="FBB235" s="1271"/>
      <c r="FBC235" s="619"/>
      <c r="FBD235" s="210"/>
      <c r="FBE235" s="1483"/>
      <c r="FBF235" s="1482"/>
      <c r="FBG235" s="1152"/>
      <c r="FBH235" s="1153"/>
      <c r="FBI235" s="1271"/>
      <c r="FBJ235" s="1271"/>
      <c r="FBK235" s="1271"/>
      <c r="FBL235" s="619"/>
      <c r="FBM235" s="210"/>
      <c r="FBN235" s="1483"/>
      <c r="FBO235" s="1482"/>
      <c r="FBP235" s="1152"/>
      <c r="FBQ235" s="1153"/>
      <c r="FBR235" s="1271"/>
      <c r="FBS235" s="1271"/>
      <c r="FBT235" s="1271"/>
      <c r="FBU235" s="619"/>
      <c r="FBV235" s="210"/>
      <c r="FBW235" s="1483"/>
      <c r="FBX235" s="1482"/>
      <c r="FBY235" s="1152"/>
      <c r="FBZ235" s="1153"/>
      <c r="FCA235" s="1271"/>
      <c r="FCB235" s="1271"/>
      <c r="FCC235" s="1271"/>
      <c r="FCD235" s="619"/>
      <c r="FCE235" s="210"/>
      <c r="FCF235" s="1483"/>
      <c r="FCG235" s="1482"/>
      <c r="FCH235" s="1152"/>
      <c r="FCI235" s="1153"/>
      <c r="FCJ235" s="1271"/>
      <c r="FCK235" s="1271"/>
      <c r="FCL235" s="1271"/>
      <c r="FCM235" s="619"/>
      <c r="FCN235" s="210"/>
      <c r="FCO235" s="1483"/>
      <c r="FCP235" s="1482"/>
      <c r="FCQ235" s="1152"/>
      <c r="FCR235" s="1153"/>
      <c r="FCS235" s="1271"/>
      <c r="FCT235" s="1271"/>
      <c r="FCU235" s="1271"/>
      <c r="FCV235" s="619"/>
      <c r="FCW235" s="210"/>
      <c r="FCX235" s="1483"/>
      <c r="FCY235" s="1482"/>
      <c r="FCZ235" s="1152"/>
      <c r="FDA235" s="1153"/>
      <c r="FDB235" s="1271"/>
      <c r="FDC235" s="1271"/>
      <c r="FDD235" s="1271"/>
      <c r="FDE235" s="619"/>
      <c r="FDF235" s="210"/>
      <c r="FDG235" s="1483"/>
      <c r="FDH235" s="1482"/>
      <c r="FDI235" s="1152"/>
      <c r="FDJ235" s="1153"/>
      <c r="FDK235" s="1271"/>
      <c r="FDL235" s="1271"/>
      <c r="FDM235" s="1271"/>
      <c r="FDN235" s="619"/>
      <c r="FDO235" s="210"/>
      <c r="FDP235" s="1483"/>
      <c r="FDQ235" s="1482"/>
      <c r="FDR235" s="1152"/>
      <c r="FDS235" s="1153"/>
      <c r="FDT235" s="1271"/>
      <c r="FDU235" s="1271"/>
      <c r="FDV235" s="1271"/>
      <c r="FDW235" s="619"/>
      <c r="FDX235" s="210"/>
      <c r="FDY235" s="1483"/>
      <c r="FDZ235" s="1482"/>
      <c r="FEA235" s="1152"/>
      <c r="FEB235" s="1153"/>
      <c r="FEC235" s="1271"/>
      <c r="FED235" s="1271"/>
      <c r="FEE235" s="1271"/>
      <c r="FEF235" s="619"/>
      <c r="FEG235" s="210"/>
      <c r="FEH235" s="1483"/>
      <c r="FEI235" s="1482"/>
      <c r="FEJ235" s="1152"/>
      <c r="FEK235" s="1153"/>
      <c r="FEL235" s="1271"/>
      <c r="FEM235" s="1271"/>
      <c r="FEN235" s="1271"/>
      <c r="FEO235" s="619"/>
      <c r="FEP235" s="210"/>
      <c r="FEQ235" s="1483"/>
      <c r="FER235" s="1482"/>
      <c r="FES235" s="1152"/>
      <c r="FET235" s="1153"/>
      <c r="FEU235" s="1271"/>
      <c r="FEV235" s="1271"/>
      <c r="FEW235" s="1271"/>
      <c r="FEX235" s="619"/>
      <c r="FEY235" s="210"/>
      <c r="FEZ235" s="1483"/>
      <c r="FFA235" s="1482"/>
      <c r="FFB235" s="1152"/>
      <c r="FFC235" s="1153"/>
      <c r="FFD235" s="1271"/>
      <c r="FFE235" s="1271"/>
      <c r="FFF235" s="1271"/>
      <c r="FFG235" s="619"/>
      <c r="FFH235" s="210"/>
      <c r="FFI235" s="1483"/>
      <c r="FFJ235" s="1482"/>
      <c r="FFK235" s="1152"/>
      <c r="FFL235" s="1153"/>
      <c r="FFM235" s="1271"/>
      <c r="FFN235" s="1271"/>
      <c r="FFO235" s="1271"/>
      <c r="FFP235" s="619"/>
      <c r="FFQ235" s="210"/>
      <c r="FFR235" s="1483"/>
      <c r="FFS235" s="1482"/>
      <c r="FFT235" s="1152"/>
      <c r="FFU235" s="1153"/>
      <c r="FFV235" s="1271"/>
      <c r="FFW235" s="1271"/>
      <c r="FFX235" s="1271"/>
      <c r="FFY235" s="619"/>
      <c r="FFZ235" s="210"/>
      <c r="FGA235" s="1483"/>
      <c r="FGB235" s="1482"/>
      <c r="FGC235" s="1152"/>
      <c r="FGD235" s="1153"/>
      <c r="FGE235" s="1271"/>
      <c r="FGF235" s="1271"/>
      <c r="FGG235" s="1271"/>
      <c r="FGH235" s="619"/>
      <c r="FGI235" s="210"/>
      <c r="FGJ235" s="1483"/>
      <c r="FGK235" s="1482"/>
      <c r="FGL235" s="1152"/>
      <c r="FGM235" s="1153"/>
      <c r="FGN235" s="1271"/>
      <c r="FGO235" s="1271"/>
      <c r="FGP235" s="1271"/>
      <c r="FGQ235" s="619"/>
      <c r="FGR235" s="210"/>
      <c r="FGS235" s="1483"/>
      <c r="FGT235" s="1482"/>
      <c r="FGU235" s="1152"/>
      <c r="FGV235" s="1153"/>
      <c r="FGW235" s="1271"/>
      <c r="FGX235" s="1271"/>
      <c r="FGY235" s="1271"/>
      <c r="FGZ235" s="619"/>
      <c r="FHA235" s="210"/>
      <c r="FHB235" s="1483"/>
      <c r="FHC235" s="1482"/>
      <c r="FHD235" s="1152"/>
      <c r="FHE235" s="1153"/>
      <c r="FHF235" s="1271"/>
      <c r="FHG235" s="1271"/>
      <c r="FHH235" s="1271"/>
      <c r="FHI235" s="619"/>
      <c r="FHJ235" s="210"/>
      <c r="FHK235" s="1483"/>
      <c r="FHL235" s="1482"/>
      <c r="FHM235" s="1152"/>
      <c r="FHN235" s="1153"/>
      <c r="FHO235" s="1271"/>
      <c r="FHP235" s="1271"/>
      <c r="FHQ235" s="1271"/>
      <c r="FHR235" s="619"/>
      <c r="FHS235" s="210"/>
      <c r="FHT235" s="1483"/>
      <c r="FHU235" s="1482"/>
      <c r="FHV235" s="1152"/>
      <c r="FHW235" s="1153"/>
      <c r="FHX235" s="1271"/>
      <c r="FHY235" s="1271"/>
      <c r="FHZ235" s="1271"/>
      <c r="FIA235" s="619"/>
      <c r="FIB235" s="210"/>
      <c r="FIC235" s="1483"/>
      <c r="FID235" s="1482"/>
      <c r="FIE235" s="1152"/>
      <c r="FIF235" s="1153"/>
      <c r="FIG235" s="1271"/>
      <c r="FIH235" s="1271"/>
      <c r="FII235" s="1271"/>
      <c r="FIJ235" s="619"/>
      <c r="FIK235" s="210"/>
      <c r="FIL235" s="1483"/>
      <c r="FIM235" s="1482"/>
      <c r="FIN235" s="1152"/>
      <c r="FIO235" s="1153"/>
      <c r="FIP235" s="1271"/>
      <c r="FIQ235" s="1271"/>
      <c r="FIR235" s="1271"/>
      <c r="FIS235" s="619"/>
      <c r="FIT235" s="210"/>
      <c r="FIU235" s="1483"/>
      <c r="FIV235" s="1482"/>
      <c r="FIW235" s="1152"/>
      <c r="FIX235" s="1153"/>
      <c r="FIY235" s="1271"/>
      <c r="FIZ235" s="1271"/>
      <c r="FJA235" s="1271"/>
      <c r="FJB235" s="619"/>
      <c r="FJC235" s="210"/>
      <c r="FJD235" s="1483"/>
      <c r="FJE235" s="1482"/>
      <c r="FJF235" s="1152"/>
      <c r="FJG235" s="1153"/>
      <c r="FJH235" s="1271"/>
      <c r="FJI235" s="1271"/>
      <c r="FJJ235" s="1271"/>
      <c r="FJK235" s="619"/>
      <c r="FJL235" s="210"/>
      <c r="FJM235" s="1483"/>
      <c r="FJN235" s="1482"/>
      <c r="FJO235" s="1152"/>
      <c r="FJP235" s="1153"/>
      <c r="FJQ235" s="1271"/>
      <c r="FJR235" s="1271"/>
      <c r="FJS235" s="1271"/>
      <c r="FJT235" s="619"/>
      <c r="FJU235" s="210"/>
      <c r="FJV235" s="1483"/>
      <c r="FJW235" s="1482"/>
      <c r="FJX235" s="1152"/>
      <c r="FJY235" s="1153"/>
      <c r="FJZ235" s="1271"/>
      <c r="FKA235" s="1271"/>
      <c r="FKB235" s="1271"/>
      <c r="FKC235" s="619"/>
      <c r="FKD235" s="210"/>
      <c r="FKE235" s="1483"/>
      <c r="FKF235" s="1482"/>
      <c r="FKG235" s="1152"/>
      <c r="FKH235" s="1153"/>
      <c r="FKI235" s="1271"/>
      <c r="FKJ235" s="1271"/>
      <c r="FKK235" s="1271"/>
      <c r="FKL235" s="619"/>
      <c r="FKM235" s="210"/>
      <c r="FKN235" s="1483"/>
      <c r="FKO235" s="1482"/>
      <c r="FKP235" s="1152"/>
      <c r="FKQ235" s="1153"/>
      <c r="FKR235" s="1271"/>
      <c r="FKS235" s="1271"/>
      <c r="FKT235" s="1271"/>
      <c r="FKU235" s="619"/>
      <c r="FKV235" s="210"/>
      <c r="FKW235" s="1483"/>
      <c r="FKX235" s="1482"/>
      <c r="FKY235" s="1152"/>
      <c r="FKZ235" s="1153"/>
      <c r="FLA235" s="1271"/>
      <c r="FLB235" s="1271"/>
      <c r="FLC235" s="1271"/>
      <c r="FLD235" s="619"/>
      <c r="FLE235" s="210"/>
      <c r="FLF235" s="1483"/>
      <c r="FLG235" s="1482"/>
      <c r="FLH235" s="1152"/>
      <c r="FLI235" s="1153"/>
      <c r="FLJ235" s="1271"/>
      <c r="FLK235" s="1271"/>
      <c r="FLL235" s="1271"/>
      <c r="FLM235" s="619"/>
      <c r="FLN235" s="210"/>
      <c r="FLO235" s="1483"/>
      <c r="FLP235" s="1482"/>
      <c r="FLQ235" s="1152"/>
      <c r="FLR235" s="1153"/>
      <c r="FLS235" s="1271"/>
      <c r="FLT235" s="1271"/>
      <c r="FLU235" s="1271"/>
      <c r="FLV235" s="619"/>
      <c r="FLW235" s="210"/>
      <c r="FLX235" s="1483"/>
      <c r="FLY235" s="1482"/>
      <c r="FLZ235" s="1152"/>
      <c r="FMA235" s="1153"/>
      <c r="FMB235" s="1271"/>
      <c r="FMC235" s="1271"/>
      <c r="FMD235" s="1271"/>
      <c r="FME235" s="619"/>
      <c r="FMF235" s="210"/>
      <c r="FMG235" s="1483"/>
      <c r="FMH235" s="1482"/>
      <c r="FMI235" s="1152"/>
      <c r="FMJ235" s="1153"/>
      <c r="FMK235" s="1271"/>
      <c r="FML235" s="1271"/>
      <c r="FMM235" s="1271"/>
      <c r="FMN235" s="619"/>
      <c r="FMO235" s="210"/>
      <c r="FMP235" s="1483"/>
      <c r="FMQ235" s="1482"/>
      <c r="FMR235" s="1152"/>
      <c r="FMS235" s="1153"/>
      <c r="FMT235" s="1271"/>
      <c r="FMU235" s="1271"/>
      <c r="FMV235" s="1271"/>
      <c r="FMW235" s="619"/>
      <c r="FMX235" s="210"/>
      <c r="FMY235" s="1483"/>
      <c r="FMZ235" s="1482"/>
      <c r="FNA235" s="1152"/>
      <c r="FNB235" s="1153"/>
      <c r="FNC235" s="1271"/>
      <c r="FND235" s="1271"/>
      <c r="FNE235" s="1271"/>
      <c r="FNF235" s="619"/>
      <c r="FNG235" s="210"/>
      <c r="FNH235" s="1483"/>
      <c r="FNI235" s="1482"/>
      <c r="FNJ235" s="1152"/>
      <c r="FNK235" s="1153"/>
      <c r="FNL235" s="1271"/>
      <c r="FNM235" s="1271"/>
      <c r="FNN235" s="1271"/>
      <c r="FNO235" s="619"/>
      <c r="FNP235" s="210"/>
      <c r="FNQ235" s="1483"/>
      <c r="FNR235" s="1482"/>
      <c r="FNS235" s="1152"/>
      <c r="FNT235" s="1153"/>
      <c r="FNU235" s="1271"/>
      <c r="FNV235" s="1271"/>
      <c r="FNW235" s="1271"/>
      <c r="FNX235" s="619"/>
      <c r="FNY235" s="210"/>
      <c r="FNZ235" s="1483"/>
      <c r="FOA235" s="1482"/>
      <c r="FOB235" s="1152"/>
      <c r="FOC235" s="1153"/>
      <c r="FOD235" s="1271"/>
      <c r="FOE235" s="1271"/>
      <c r="FOF235" s="1271"/>
      <c r="FOG235" s="619"/>
      <c r="FOH235" s="210"/>
      <c r="FOI235" s="1483"/>
      <c r="FOJ235" s="1482"/>
      <c r="FOK235" s="1152"/>
      <c r="FOL235" s="1153"/>
      <c r="FOM235" s="1271"/>
      <c r="FON235" s="1271"/>
      <c r="FOO235" s="1271"/>
      <c r="FOP235" s="619"/>
      <c r="FOQ235" s="210"/>
      <c r="FOR235" s="1483"/>
      <c r="FOS235" s="1482"/>
      <c r="FOT235" s="1152"/>
      <c r="FOU235" s="1153"/>
      <c r="FOV235" s="1271"/>
      <c r="FOW235" s="1271"/>
      <c r="FOX235" s="1271"/>
      <c r="FOY235" s="619"/>
      <c r="FOZ235" s="210"/>
      <c r="FPA235" s="1483"/>
      <c r="FPB235" s="1482"/>
      <c r="FPC235" s="1152"/>
      <c r="FPD235" s="1153"/>
      <c r="FPE235" s="1271"/>
      <c r="FPF235" s="1271"/>
      <c r="FPG235" s="1271"/>
      <c r="FPH235" s="619"/>
      <c r="FPI235" s="210"/>
      <c r="FPJ235" s="1483"/>
      <c r="FPK235" s="1482"/>
      <c r="FPL235" s="1152"/>
      <c r="FPM235" s="1153"/>
      <c r="FPN235" s="1271"/>
      <c r="FPO235" s="1271"/>
      <c r="FPP235" s="1271"/>
      <c r="FPQ235" s="619"/>
      <c r="FPR235" s="210"/>
      <c r="FPS235" s="1483"/>
      <c r="FPT235" s="1482"/>
      <c r="FPU235" s="1152"/>
      <c r="FPV235" s="1153"/>
      <c r="FPW235" s="1271"/>
      <c r="FPX235" s="1271"/>
      <c r="FPY235" s="1271"/>
      <c r="FPZ235" s="619"/>
      <c r="FQA235" s="210"/>
      <c r="FQB235" s="1483"/>
      <c r="FQC235" s="1482"/>
      <c r="FQD235" s="1152"/>
      <c r="FQE235" s="1153"/>
      <c r="FQF235" s="1271"/>
      <c r="FQG235" s="1271"/>
      <c r="FQH235" s="1271"/>
      <c r="FQI235" s="619"/>
      <c r="FQJ235" s="210"/>
      <c r="FQK235" s="1483"/>
      <c r="FQL235" s="1482"/>
      <c r="FQM235" s="1152"/>
      <c r="FQN235" s="1153"/>
      <c r="FQO235" s="1271"/>
      <c r="FQP235" s="1271"/>
      <c r="FQQ235" s="1271"/>
      <c r="FQR235" s="619"/>
      <c r="FQS235" s="210"/>
      <c r="FQT235" s="1483"/>
      <c r="FQU235" s="1482"/>
      <c r="FQV235" s="1152"/>
      <c r="FQW235" s="1153"/>
      <c r="FQX235" s="1271"/>
      <c r="FQY235" s="1271"/>
      <c r="FQZ235" s="1271"/>
      <c r="FRA235" s="619"/>
      <c r="FRB235" s="210"/>
      <c r="FRC235" s="1483"/>
      <c r="FRD235" s="1482"/>
      <c r="FRE235" s="1152"/>
      <c r="FRF235" s="1153"/>
      <c r="FRG235" s="1271"/>
      <c r="FRH235" s="1271"/>
      <c r="FRI235" s="1271"/>
      <c r="FRJ235" s="619"/>
      <c r="FRK235" s="210"/>
      <c r="FRL235" s="1483"/>
      <c r="FRM235" s="1482"/>
      <c r="FRN235" s="1152"/>
      <c r="FRO235" s="1153"/>
      <c r="FRP235" s="1271"/>
      <c r="FRQ235" s="1271"/>
      <c r="FRR235" s="1271"/>
      <c r="FRS235" s="619"/>
      <c r="FRT235" s="210"/>
      <c r="FRU235" s="1483"/>
      <c r="FRV235" s="1482"/>
      <c r="FRW235" s="1152"/>
      <c r="FRX235" s="1153"/>
      <c r="FRY235" s="1271"/>
      <c r="FRZ235" s="1271"/>
      <c r="FSA235" s="1271"/>
      <c r="FSB235" s="619"/>
      <c r="FSC235" s="210"/>
      <c r="FSD235" s="1483"/>
      <c r="FSE235" s="1482"/>
      <c r="FSF235" s="1152"/>
      <c r="FSG235" s="1153"/>
      <c r="FSH235" s="1271"/>
      <c r="FSI235" s="1271"/>
      <c r="FSJ235" s="1271"/>
      <c r="FSK235" s="619"/>
      <c r="FSL235" s="210"/>
      <c r="FSM235" s="1483"/>
      <c r="FSN235" s="1482"/>
      <c r="FSO235" s="1152"/>
      <c r="FSP235" s="1153"/>
      <c r="FSQ235" s="1271"/>
      <c r="FSR235" s="1271"/>
      <c r="FSS235" s="1271"/>
      <c r="FST235" s="619"/>
      <c r="FSU235" s="210"/>
      <c r="FSV235" s="1483"/>
      <c r="FSW235" s="1482"/>
      <c r="FSX235" s="1152"/>
      <c r="FSY235" s="1153"/>
      <c r="FSZ235" s="1271"/>
      <c r="FTA235" s="1271"/>
      <c r="FTB235" s="1271"/>
      <c r="FTC235" s="619"/>
      <c r="FTD235" s="210"/>
      <c r="FTE235" s="1483"/>
      <c r="FTF235" s="1482"/>
      <c r="FTG235" s="1152"/>
      <c r="FTH235" s="1153"/>
      <c r="FTI235" s="1271"/>
      <c r="FTJ235" s="1271"/>
      <c r="FTK235" s="1271"/>
      <c r="FTL235" s="619"/>
      <c r="FTM235" s="210"/>
      <c r="FTN235" s="1483"/>
      <c r="FTO235" s="1482"/>
      <c r="FTP235" s="1152"/>
      <c r="FTQ235" s="1153"/>
      <c r="FTR235" s="1271"/>
      <c r="FTS235" s="1271"/>
      <c r="FTT235" s="1271"/>
      <c r="FTU235" s="619"/>
      <c r="FTV235" s="210"/>
      <c r="FTW235" s="1483"/>
      <c r="FTX235" s="1482"/>
      <c r="FTY235" s="1152"/>
      <c r="FTZ235" s="1153"/>
      <c r="FUA235" s="1271"/>
      <c r="FUB235" s="1271"/>
      <c r="FUC235" s="1271"/>
      <c r="FUD235" s="619"/>
      <c r="FUE235" s="210"/>
      <c r="FUF235" s="1483"/>
      <c r="FUG235" s="1482"/>
      <c r="FUH235" s="1152"/>
      <c r="FUI235" s="1153"/>
      <c r="FUJ235" s="1271"/>
      <c r="FUK235" s="1271"/>
      <c r="FUL235" s="1271"/>
      <c r="FUM235" s="619"/>
      <c r="FUN235" s="210"/>
      <c r="FUO235" s="1483"/>
      <c r="FUP235" s="1482"/>
      <c r="FUQ235" s="1152"/>
      <c r="FUR235" s="1153"/>
      <c r="FUS235" s="1271"/>
      <c r="FUT235" s="1271"/>
      <c r="FUU235" s="1271"/>
      <c r="FUV235" s="619"/>
      <c r="FUW235" s="210"/>
      <c r="FUX235" s="1483"/>
      <c r="FUY235" s="1482"/>
      <c r="FUZ235" s="1152"/>
      <c r="FVA235" s="1153"/>
      <c r="FVB235" s="1271"/>
      <c r="FVC235" s="1271"/>
      <c r="FVD235" s="1271"/>
      <c r="FVE235" s="619"/>
      <c r="FVF235" s="210"/>
      <c r="FVG235" s="1483"/>
      <c r="FVH235" s="1482"/>
      <c r="FVI235" s="1152"/>
      <c r="FVJ235" s="1153"/>
      <c r="FVK235" s="1271"/>
      <c r="FVL235" s="1271"/>
      <c r="FVM235" s="1271"/>
      <c r="FVN235" s="619"/>
      <c r="FVO235" s="210"/>
      <c r="FVP235" s="1483"/>
      <c r="FVQ235" s="1482"/>
      <c r="FVR235" s="1152"/>
      <c r="FVS235" s="1153"/>
      <c r="FVT235" s="1271"/>
      <c r="FVU235" s="1271"/>
      <c r="FVV235" s="1271"/>
      <c r="FVW235" s="619"/>
      <c r="FVX235" s="210"/>
      <c r="FVY235" s="1483"/>
      <c r="FVZ235" s="1482"/>
      <c r="FWA235" s="1152"/>
      <c r="FWB235" s="1153"/>
      <c r="FWC235" s="1271"/>
      <c r="FWD235" s="1271"/>
      <c r="FWE235" s="1271"/>
      <c r="FWF235" s="619"/>
      <c r="FWG235" s="210"/>
      <c r="FWH235" s="1483"/>
      <c r="FWI235" s="1482"/>
      <c r="FWJ235" s="1152"/>
      <c r="FWK235" s="1153"/>
      <c r="FWL235" s="1271"/>
      <c r="FWM235" s="1271"/>
      <c r="FWN235" s="1271"/>
      <c r="FWO235" s="619"/>
      <c r="FWP235" s="210"/>
      <c r="FWQ235" s="1483"/>
      <c r="FWR235" s="1482"/>
      <c r="FWS235" s="1152"/>
      <c r="FWT235" s="1153"/>
      <c r="FWU235" s="1271"/>
      <c r="FWV235" s="1271"/>
      <c r="FWW235" s="1271"/>
      <c r="FWX235" s="619"/>
      <c r="FWY235" s="210"/>
      <c r="FWZ235" s="1483"/>
      <c r="FXA235" s="1482"/>
      <c r="FXB235" s="1152"/>
      <c r="FXC235" s="1153"/>
      <c r="FXD235" s="1271"/>
      <c r="FXE235" s="1271"/>
      <c r="FXF235" s="1271"/>
      <c r="FXG235" s="619"/>
      <c r="FXH235" s="210"/>
      <c r="FXI235" s="1483"/>
      <c r="FXJ235" s="1482"/>
      <c r="FXK235" s="1152"/>
      <c r="FXL235" s="1153"/>
      <c r="FXM235" s="1271"/>
      <c r="FXN235" s="1271"/>
      <c r="FXO235" s="1271"/>
      <c r="FXP235" s="619"/>
      <c r="FXQ235" s="210"/>
      <c r="FXR235" s="1483"/>
      <c r="FXS235" s="1482"/>
      <c r="FXT235" s="1152"/>
      <c r="FXU235" s="1153"/>
      <c r="FXV235" s="1271"/>
      <c r="FXW235" s="1271"/>
      <c r="FXX235" s="1271"/>
      <c r="FXY235" s="619"/>
      <c r="FXZ235" s="210"/>
      <c r="FYA235" s="1483"/>
      <c r="FYB235" s="1482"/>
      <c r="FYC235" s="1152"/>
      <c r="FYD235" s="1153"/>
      <c r="FYE235" s="1271"/>
      <c r="FYF235" s="1271"/>
      <c r="FYG235" s="1271"/>
      <c r="FYH235" s="619"/>
      <c r="FYI235" s="210"/>
      <c r="FYJ235" s="1483"/>
      <c r="FYK235" s="1482"/>
      <c r="FYL235" s="1152"/>
      <c r="FYM235" s="1153"/>
      <c r="FYN235" s="1271"/>
      <c r="FYO235" s="1271"/>
      <c r="FYP235" s="1271"/>
      <c r="FYQ235" s="619"/>
      <c r="FYR235" s="210"/>
      <c r="FYS235" s="1483"/>
      <c r="FYT235" s="1482"/>
      <c r="FYU235" s="1152"/>
      <c r="FYV235" s="1153"/>
      <c r="FYW235" s="1271"/>
      <c r="FYX235" s="1271"/>
      <c r="FYY235" s="1271"/>
      <c r="FYZ235" s="619"/>
      <c r="FZA235" s="210"/>
      <c r="FZB235" s="1483"/>
      <c r="FZC235" s="1482"/>
      <c r="FZD235" s="1152"/>
      <c r="FZE235" s="1153"/>
      <c r="FZF235" s="1271"/>
      <c r="FZG235" s="1271"/>
      <c r="FZH235" s="1271"/>
      <c r="FZI235" s="619"/>
      <c r="FZJ235" s="210"/>
      <c r="FZK235" s="1483"/>
      <c r="FZL235" s="1482"/>
      <c r="FZM235" s="1152"/>
      <c r="FZN235" s="1153"/>
      <c r="FZO235" s="1271"/>
      <c r="FZP235" s="1271"/>
      <c r="FZQ235" s="1271"/>
      <c r="FZR235" s="619"/>
      <c r="FZS235" s="210"/>
      <c r="FZT235" s="1483"/>
      <c r="FZU235" s="1482"/>
      <c r="FZV235" s="1152"/>
      <c r="FZW235" s="1153"/>
      <c r="FZX235" s="1271"/>
      <c r="FZY235" s="1271"/>
      <c r="FZZ235" s="1271"/>
      <c r="GAA235" s="619"/>
      <c r="GAB235" s="210"/>
      <c r="GAC235" s="1483"/>
      <c r="GAD235" s="1482"/>
      <c r="GAE235" s="1152"/>
      <c r="GAF235" s="1153"/>
      <c r="GAG235" s="1271"/>
      <c r="GAH235" s="1271"/>
      <c r="GAI235" s="1271"/>
      <c r="GAJ235" s="619"/>
      <c r="GAK235" s="210"/>
      <c r="GAL235" s="1483"/>
      <c r="GAM235" s="1482"/>
      <c r="GAN235" s="1152"/>
      <c r="GAO235" s="1153"/>
      <c r="GAP235" s="1271"/>
      <c r="GAQ235" s="1271"/>
      <c r="GAR235" s="1271"/>
      <c r="GAS235" s="619"/>
      <c r="GAT235" s="210"/>
      <c r="GAU235" s="1483"/>
      <c r="GAV235" s="1482"/>
      <c r="GAW235" s="1152"/>
      <c r="GAX235" s="1153"/>
      <c r="GAY235" s="1271"/>
      <c r="GAZ235" s="1271"/>
      <c r="GBA235" s="1271"/>
      <c r="GBB235" s="619"/>
      <c r="GBC235" s="210"/>
      <c r="GBD235" s="1483"/>
      <c r="GBE235" s="1482"/>
      <c r="GBF235" s="1152"/>
      <c r="GBG235" s="1153"/>
      <c r="GBH235" s="1271"/>
      <c r="GBI235" s="1271"/>
      <c r="GBJ235" s="1271"/>
      <c r="GBK235" s="619"/>
      <c r="GBL235" s="210"/>
      <c r="GBM235" s="1483"/>
      <c r="GBN235" s="1482"/>
      <c r="GBO235" s="1152"/>
      <c r="GBP235" s="1153"/>
      <c r="GBQ235" s="1271"/>
      <c r="GBR235" s="1271"/>
      <c r="GBS235" s="1271"/>
      <c r="GBT235" s="619"/>
      <c r="GBU235" s="210"/>
      <c r="GBV235" s="1483"/>
      <c r="GBW235" s="1482"/>
      <c r="GBX235" s="1152"/>
      <c r="GBY235" s="1153"/>
      <c r="GBZ235" s="1271"/>
      <c r="GCA235" s="1271"/>
      <c r="GCB235" s="1271"/>
      <c r="GCC235" s="619"/>
      <c r="GCD235" s="210"/>
      <c r="GCE235" s="1483"/>
      <c r="GCF235" s="1482"/>
      <c r="GCG235" s="1152"/>
      <c r="GCH235" s="1153"/>
      <c r="GCI235" s="1271"/>
      <c r="GCJ235" s="1271"/>
      <c r="GCK235" s="1271"/>
      <c r="GCL235" s="619"/>
      <c r="GCM235" s="210"/>
      <c r="GCN235" s="1483"/>
      <c r="GCO235" s="1482"/>
      <c r="GCP235" s="1152"/>
      <c r="GCQ235" s="1153"/>
      <c r="GCR235" s="1271"/>
      <c r="GCS235" s="1271"/>
      <c r="GCT235" s="1271"/>
      <c r="GCU235" s="619"/>
      <c r="GCV235" s="210"/>
      <c r="GCW235" s="1483"/>
      <c r="GCX235" s="1482"/>
      <c r="GCY235" s="1152"/>
      <c r="GCZ235" s="1153"/>
      <c r="GDA235" s="1271"/>
      <c r="GDB235" s="1271"/>
      <c r="GDC235" s="1271"/>
      <c r="GDD235" s="619"/>
      <c r="GDE235" s="210"/>
      <c r="GDF235" s="1483"/>
      <c r="GDG235" s="1482"/>
      <c r="GDH235" s="1152"/>
      <c r="GDI235" s="1153"/>
      <c r="GDJ235" s="1271"/>
      <c r="GDK235" s="1271"/>
      <c r="GDL235" s="1271"/>
      <c r="GDM235" s="619"/>
      <c r="GDN235" s="210"/>
      <c r="GDO235" s="1483"/>
      <c r="GDP235" s="1482"/>
      <c r="GDQ235" s="1152"/>
      <c r="GDR235" s="1153"/>
      <c r="GDS235" s="1271"/>
      <c r="GDT235" s="1271"/>
      <c r="GDU235" s="1271"/>
      <c r="GDV235" s="619"/>
      <c r="GDW235" s="210"/>
      <c r="GDX235" s="1483"/>
      <c r="GDY235" s="1482"/>
      <c r="GDZ235" s="1152"/>
      <c r="GEA235" s="1153"/>
      <c r="GEB235" s="1271"/>
      <c r="GEC235" s="1271"/>
      <c r="GED235" s="1271"/>
      <c r="GEE235" s="619"/>
      <c r="GEF235" s="210"/>
      <c r="GEG235" s="1483"/>
      <c r="GEH235" s="1482"/>
      <c r="GEI235" s="1152"/>
      <c r="GEJ235" s="1153"/>
      <c r="GEK235" s="1271"/>
      <c r="GEL235" s="1271"/>
      <c r="GEM235" s="1271"/>
      <c r="GEN235" s="619"/>
      <c r="GEO235" s="210"/>
      <c r="GEP235" s="1483"/>
      <c r="GEQ235" s="1482"/>
      <c r="GER235" s="1152"/>
      <c r="GES235" s="1153"/>
      <c r="GET235" s="1271"/>
      <c r="GEU235" s="1271"/>
      <c r="GEV235" s="1271"/>
      <c r="GEW235" s="619"/>
      <c r="GEX235" s="210"/>
      <c r="GEY235" s="1483"/>
      <c r="GEZ235" s="1482"/>
      <c r="GFA235" s="1152"/>
      <c r="GFB235" s="1153"/>
      <c r="GFC235" s="1271"/>
      <c r="GFD235" s="1271"/>
      <c r="GFE235" s="1271"/>
      <c r="GFF235" s="619"/>
      <c r="GFG235" s="210"/>
      <c r="GFH235" s="1483"/>
      <c r="GFI235" s="1482"/>
      <c r="GFJ235" s="1152"/>
      <c r="GFK235" s="1153"/>
      <c r="GFL235" s="1271"/>
      <c r="GFM235" s="1271"/>
      <c r="GFN235" s="1271"/>
      <c r="GFO235" s="619"/>
      <c r="GFP235" s="210"/>
      <c r="GFQ235" s="1483"/>
      <c r="GFR235" s="1482"/>
      <c r="GFS235" s="1152"/>
      <c r="GFT235" s="1153"/>
      <c r="GFU235" s="1271"/>
      <c r="GFV235" s="1271"/>
      <c r="GFW235" s="1271"/>
      <c r="GFX235" s="619"/>
      <c r="GFY235" s="210"/>
      <c r="GFZ235" s="1483"/>
      <c r="GGA235" s="1482"/>
      <c r="GGB235" s="1152"/>
      <c r="GGC235" s="1153"/>
      <c r="GGD235" s="1271"/>
      <c r="GGE235" s="1271"/>
      <c r="GGF235" s="1271"/>
      <c r="GGG235" s="619"/>
      <c r="GGH235" s="210"/>
      <c r="GGI235" s="1483"/>
      <c r="GGJ235" s="1482"/>
      <c r="GGK235" s="1152"/>
      <c r="GGL235" s="1153"/>
      <c r="GGM235" s="1271"/>
      <c r="GGN235" s="1271"/>
      <c r="GGO235" s="1271"/>
      <c r="GGP235" s="619"/>
      <c r="GGQ235" s="210"/>
      <c r="GGR235" s="1483"/>
      <c r="GGS235" s="1482"/>
      <c r="GGT235" s="1152"/>
      <c r="GGU235" s="1153"/>
      <c r="GGV235" s="1271"/>
      <c r="GGW235" s="1271"/>
      <c r="GGX235" s="1271"/>
      <c r="GGY235" s="619"/>
      <c r="GGZ235" s="210"/>
      <c r="GHA235" s="1483"/>
      <c r="GHB235" s="1482"/>
      <c r="GHC235" s="1152"/>
      <c r="GHD235" s="1153"/>
      <c r="GHE235" s="1271"/>
      <c r="GHF235" s="1271"/>
      <c r="GHG235" s="1271"/>
      <c r="GHH235" s="619"/>
      <c r="GHI235" s="210"/>
      <c r="GHJ235" s="1483"/>
      <c r="GHK235" s="1482"/>
      <c r="GHL235" s="1152"/>
      <c r="GHM235" s="1153"/>
      <c r="GHN235" s="1271"/>
      <c r="GHO235" s="1271"/>
      <c r="GHP235" s="1271"/>
      <c r="GHQ235" s="619"/>
      <c r="GHR235" s="210"/>
      <c r="GHS235" s="1483"/>
      <c r="GHT235" s="1482"/>
      <c r="GHU235" s="1152"/>
      <c r="GHV235" s="1153"/>
      <c r="GHW235" s="1271"/>
      <c r="GHX235" s="1271"/>
      <c r="GHY235" s="1271"/>
      <c r="GHZ235" s="619"/>
      <c r="GIA235" s="210"/>
      <c r="GIB235" s="1483"/>
      <c r="GIC235" s="1482"/>
      <c r="GID235" s="1152"/>
      <c r="GIE235" s="1153"/>
      <c r="GIF235" s="1271"/>
      <c r="GIG235" s="1271"/>
      <c r="GIH235" s="1271"/>
      <c r="GII235" s="619"/>
      <c r="GIJ235" s="210"/>
      <c r="GIK235" s="1483"/>
      <c r="GIL235" s="1482"/>
      <c r="GIM235" s="1152"/>
      <c r="GIN235" s="1153"/>
      <c r="GIO235" s="1271"/>
      <c r="GIP235" s="1271"/>
      <c r="GIQ235" s="1271"/>
      <c r="GIR235" s="619"/>
      <c r="GIS235" s="210"/>
      <c r="GIT235" s="1483"/>
      <c r="GIU235" s="1482"/>
      <c r="GIV235" s="1152"/>
      <c r="GIW235" s="1153"/>
      <c r="GIX235" s="1271"/>
      <c r="GIY235" s="1271"/>
      <c r="GIZ235" s="1271"/>
      <c r="GJA235" s="619"/>
      <c r="GJB235" s="210"/>
      <c r="GJC235" s="1483"/>
      <c r="GJD235" s="1482"/>
      <c r="GJE235" s="1152"/>
      <c r="GJF235" s="1153"/>
      <c r="GJG235" s="1271"/>
      <c r="GJH235" s="1271"/>
      <c r="GJI235" s="1271"/>
      <c r="GJJ235" s="619"/>
      <c r="GJK235" s="210"/>
      <c r="GJL235" s="1483"/>
      <c r="GJM235" s="1482"/>
      <c r="GJN235" s="1152"/>
      <c r="GJO235" s="1153"/>
      <c r="GJP235" s="1271"/>
      <c r="GJQ235" s="1271"/>
      <c r="GJR235" s="1271"/>
      <c r="GJS235" s="619"/>
      <c r="GJT235" s="210"/>
      <c r="GJU235" s="1483"/>
      <c r="GJV235" s="1482"/>
      <c r="GJW235" s="1152"/>
      <c r="GJX235" s="1153"/>
      <c r="GJY235" s="1271"/>
      <c r="GJZ235" s="1271"/>
      <c r="GKA235" s="1271"/>
      <c r="GKB235" s="619"/>
      <c r="GKC235" s="210"/>
      <c r="GKD235" s="1483"/>
      <c r="GKE235" s="1482"/>
      <c r="GKF235" s="1152"/>
      <c r="GKG235" s="1153"/>
      <c r="GKH235" s="1271"/>
      <c r="GKI235" s="1271"/>
      <c r="GKJ235" s="1271"/>
      <c r="GKK235" s="619"/>
      <c r="GKL235" s="210"/>
      <c r="GKM235" s="1483"/>
      <c r="GKN235" s="1482"/>
      <c r="GKO235" s="1152"/>
      <c r="GKP235" s="1153"/>
      <c r="GKQ235" s="1271"/>
      <c r="GKR235" s="1271"/>
      <c r="GKS235" s="1271"/>
      <c r="GKT235" s="619"/>
      <c r="GKU235" s="210"/>
      <c r="GKV235" s="1483"/>
      <c r="GKW235" s="1482"/>
      <c r="GKX235" s="1152"/>
      <c r="GKY235" s="1153"/>
      <c r="GKZ235" s="1271"/>
      <c r="GLA235" s="1271"/>
      <c r="GLB235" s="1271"/>
      <c r="GLC235" s="619"/>
      <c r="GLD235" s="210"/>
      <c r="GLE235" s="1483"/>
      <c r="GLF235" s="1482"/>
      <c r="GLG235" s="1152"/>
      <c r="GLH235" s="1153"/>
      <c r="GLI235" s="1271"/>
      <c r="GLJ235" s="1271"/>
      <c r="GLK235" s="1271"/>
      <c r="GLL235" s="619"/>
      <c r="GLM235" s="210"/>
      <c r="GLN235" s="1483"/>
      <c r="GLO235" s="1482"/>
      <c r="GLP235" s="1152"/>
      <c r="GLQ235" s="1153"/>
      <c r="GLR235" s="1271"/>
      <c r="GLS235" s="1271"/>
      <c r="GLT235" s="1271"/>
      <c r="GLU235" s="619"/>
      <c r="GLV235" s="210"/>
      <c r="GLW235" s="1483"/>
      <c r="GLX235" s="1482"/>
      <c r="GLY235" s="1152"/>
      <c r="GLZ235" s="1153"/>
      <c r="GMA235" s="1271"/>
      <c r="GMB235" s="1271"/>
      <c r="GMC235" s="1271"/>
      <c r="GMD235" s="619"/>
      <c r="GME235" s="210"/>
      <c r="GMF235" s="1483"/>
      <c r="GMG235" s="1482"/>
      <c r="GMH235" s="1152"/>
      <c r="GMI235" s="1153"/>
      <c r="GMJ235" s="1271"/>
      <c r="GMK235" s="1271"/>
      <c r="GML235" s="1271"/>
      <c r="GMM235" s="619"/>
      <c r="GMN235" s="210"/>
      <c r="GMO235" s="1483"/>
      <c r="GMP235" s="1482"/>
      <c r="GMQ235" s="1152"/>
      <c r="GMR235" s="1153"/>
      <c r="GMS235" s="1271"/>
      <c r="GMT235" s="1271"/>
      <c r="GMU235" s="1271"/>
      <c r="GMV235" s="619"/>
      <c r="GMW235" s="210"/>
      <c r="GMX235" s="1483"/>
      <c r="GMY235" s="1482"/>
      <c r="GMZ235" s="1152"/>
      <c r="GNA235" s="1153"/>
      <c r="GNB235" s="1271"/>
      <c r="GNC235" s="1271"/>
      <c r="GND235" s="1271"/>
      <c r="GNE235" s="619"/>
      <c r="GNF235" s="210"/>
      <c r="GNG235" s="1483"/>
      <c r="GNH235" s="1482"/>
      <c r="GNI235" s="1152"/>
      <c r="GNJ235" s="1153"/>
      <c r="GNK235" s="1271"/>
      <c r="GNL235" s="1271"/>
      <c r="GNM235" s="1271"/>
      <c r="GNN235" s="619"/>
      <c r="GNO235" s="210"/>
      <c r="GNP235" s="1483"/>
      <c r="GNQ235" s="1482"/>
      <c r="GNR235" s="1152"/>
      <c r="GNS235" s="1153"/>
      <c r="GNT235" s="1271"/>
      <c r="GNU235" s="1271"/>
      <c r="GNV235" s="1271"/>
      <c r="GNW235" s="619"/>
      <c r="GNX235" s="210"/>
      <c r="GNY235" s="1483"/>
      <c r="GNZ235" s="1482"/>
      <c r="GOA235" s="1152"/>
      <c r="GOB235" s="1153"/>
      <c r="GOC235" s="1271"/>
      <c r="GOD235" s="1271"/>
      <c r="GOE235" s="1271"/>
      <c r="GOF235" s="619"/>
      <c r="GOG235" s="210"/>
      <c r="GOH235" s="1483"/>
      <c r="GOI235" s="1482"/>
      <c r="GOJ235" s="1152"/>
      <c r="GOK235" s="1153"/>
      <c r="GOL235" s="1271"/>
      <c r="GOM235" s="1271"/>
      <c r="GON235" s="1271"/>
      <c r="GOO235" s="619"/>
      <c r="GOP235" s="210"/>
      <c r="GOQ235" s="1483"/>
      <c r="GOR235" s="1482"/>
      <c r="GOS235" s="1152"/>
      <c r="GOT235" s="1153"/>
      <c r="GOU235" s="1271"/>
      <c r="GOV235" s="1271"/>
      <c r="GOW235" s="1271"/>
      <c r="GOX235" s="619"/>
      <c r="GOY235" s="210"/>
      <c r="GOZ235" s="1483"/>
      <c r="GPA235" s="1482"/>
      <c r="GPB235" s="1152"/>
      <c r="GPC235" s="1153"/>
      <c r="GPD235" s="1271"/>
      <c r="GPE235" s="1271"/>
      <c r="GPF235" s="1271"/>
      <c r="GPG235" s="619"/>
      <c r="GPH235" s="210"/>
      <c r="GPI235" s="1483"/>
      <c r="GPJ235" s="1482"/>
      <c r="GPK235" s="1152"/>
      <c r="GPL235" s="1153"/>
      <c r="GPM235" s="1271"/>
      <c r="GPN235" s="1271"/>
      <c r="GPO235" s="1271"/>
      <c r="GPP235" s="619"/>
      <c r="GPQ235" s="210"/>
      <c r="GPR235" s="1483"/>
      <c r="GPS235" s="1482"/>
      <c r="GPT235" s="1152"/>
      <c r="GPU235" s="1153"/>
      <c r="GPV235" s="1271"/>
      <c r="GPW235" s="1271"/>
      <c r="GPX235" s="1271"/>
      <c r="GPY235" s="619"/>
      <c r="GPZ235" s="210"/>
      <c r="GQA235" s="1483"/>
      <c r="GQB235" s="1482"/>
      <c r="GQC235" s="1152"/>
      <c r="GQD235" s="1153"/>
      <c r="GQE235" s="1271"/>
      <c r="GQF235" s="1271"/>
      <c r="GQG235" s="1271"/>
      <c r="GQH235" s="619"/>
      <c r="GQI235" s="210"/>
      <c r="GQJ235" s="1483"/>
      <c r="GQK235" s="1482"/>
      <c r="GQL235" s="1152"/>
      <c r="GQM235" s="1153"/>
      <c r="GQN235" s="1271"/>
      <c r="GQO235" s="1271"/>
      <c r="GQP235" s="1271"/>
      <c r="GQQ235" s="619"/>
      <c r="GQR235" s="210"/>
      <c r="GQS235" s="1483"/>
      <c r="GQT235" s="1482"/>
      <c r="GQU235" s="1152"/>
      <c r="GQV235" s="1153"/>
      <c r="GQW235" s="1271"/>
      <c r="GQX235" s="1271"/>
      <c r="GQY235" s="1271"/>
      <c r="GQZ235" s="619"/>
      <c r="GRA235" s="210"/>
      <c r="GRB235" s="1483"/>
      <c r="GRC235" s="1482"/>
      <c r="GRD235" s="1152"/>
      <c r="GRE235" s="1153"/>
      <c r="GRF235" s="1271"/>
      <c r="GRG235" s="1271"/>
      <c r="GRH235" s="1271"/>
      <c r="GRI235" s="619"/>
      <c r="GRJ235" s="210"/>
      <c r="GRK235" s="1483"/>
      <c r="GRL235" s="1482"/>
      <c r="GRM235" s="1152"/>
      <c r="GRN235" s="1153"/>
      <c r="GRO235" s="1271"/>
      <c r="GRP235" s="1271"/>
      <c r="GRQ235" s="1271"/>
      <c r="GRR235" s="619"/>
      <c r="GRS235" s="210"/>
      <c r="GRT235" s="1483"/>
      <c r="GRU235" s="1482"/>
      <c r="GRV235" s="1152"/>
      <c r="GRW235" s="1153"/>
      <c r="GRX235" s="1271"/>
      <c r="GRY235" s="1271"/>
      <c r="GRZ235" s="1271"/>
      <c r="GSA235" s="619"/>
      <c r="GSB235" s="210"/>
      <c r="GSC235" s="1483"/>
      <c r="GSD235" s="1482"/>
      <c r="GSE235" s="1152"/>
      <c r="GSF235" s="1153"/>
      <c r="GSG235" s="1271"/>
      <c r="GSH235" s="1271"/>
      <c r="GSI235" s="1271"/>
      <c r="GSJ235" s="619"/>
      <c r="GSK235" s="210"/>
      <c r="GSL235" s="1483"/>
      <c r="GSM235" s="1482"/>
      <c r="GSN235" s="1152"/>
      <c r="GSO235" s="1153"/>
      <c r="GSP235" s="1271"/>
      <c r="GSQ235" s="1271"/>
      <c r="GSR235" s="1271"/>
      <c r="GSS235" s="619"/>
      <c r="GST235" s="210"/>
      <c r="GSU235" s="1483"/>
      <c r="GSV235" s="1482"/>
      <c r="GSW235" s="1152"/>
      <c r="GSX235" s="1153"/>
      <c r="GSY235" s="1271"/>
      <c r="GSZ235" s="1271"/>
      <c r="GTA235" s="1271"/>
      <c r="GTB235" s="619"/>
      <c r="GTC235" s="210"/>
      <c r="GTD235" s="1483"/>
      <c r="GTE235" s="1482"/>
      <c r="GTF235" s="1152"/>
      <c r="GTG235" s="1153"/>
      <c r="GTH235" s="1271"/>
      <c r="GTI235" s="1271"/>
      <c r="GTJ235" s="1271"/>
      <c r="GTK235" s="619"/>
      <c r="GTL235" s="210"/>
      <c r="GTM235" s="1483"/>
      <c r="GTN235" s="1482"/>
      <c r="GTO235" s="1152"/>
      <c r="GTP235" s="1153"/>
      <c r="GTQ235" s="1271"/>
      <c r="GTR235" s="1271"/>
      <c r="GTS235" s="1271"/>
      <c r="GTT235" s="619"/>
      <c r="GTU235" s="210"/>
      <c r="GTV235" s="1483"/>
      <c r="GTW235" s="1482"/>
      <c r="GTX235" s="1152"/>
      <c r="GTY235" s="1153"/>
      <c r="GTZ235" s="1271"/>
      <c r="GUA235" s="1271"/>
      <c r="GUB235" s="1271"/>
      <c r="GUC235" s="619"/>
      <c r="GUD235" s="210"/>
      <c r="GUE235" s="1483"/>
      <c r="GUF235" s="1482"/>
      <c r="GUG235" s="1152"/>
      <c r="GUH235" s="1153"/>
      <c r="GUI235" s="1271"/>
      <c r="GUJ235" s="1271"/>
      <c r="GUK235" s="1271"/>
      <c r="GUL235" s="619"/>
      <c r="GUM235" s="210"/>
      <c r="GUN235" s="1483"/>
      <c r="GUO235" s="1482"/>
      <c r="GUP235" s="1152"/>
      <c r="GUQ235" s="1153"/>
      <c r="GUR235" s="1271"/>
      <c r="GUS235" s="1271"/>
      <c r="GUT235" s="1271"/>
      <c r="GUU235" s="619"/>
      <c r="GUV235" s="210"/>
      <c r="GUW235" s="1483"/>
      <c r="GUX235" s="1482"/>
      <c r="GUY235" s="1152"/>
      <c r="GUZ235" s="1153"/>
      <c r="GVA235" s="1271"/>
      <c r="GVB235" s="1271"/>
      <c r="GVC235" s="1271"/>
      <c r="GVD235" s="619"/>
      <c r="GVE235" s="210"/>
      <c r="GVF235" s="1483"/>
      <c r="GVG235" s="1482"/>
      <c r="GVH235" s="1152"/>
      <c r="GVI235" s="1153"/>
      <c r="GVJ235" s="1271"/>
      <c r="GVK235" s="1271"/>
      <c r="GVL235" s="1271"/>
      <c r="GVM235" s="619"/>
      <c r="GVN235" s="210"/>
      <c r="GVO235" s="1483"/>
      <c r="GVP235" s="1482"/>
      <c r="GVQ235" s="1152"/>
      <c r="GVR235" s="1153"/>
      <c r="GVS235" s="1271"/>
      <c r="GVT235" s="1271"/>
      <c r="GVU235" s="1271"/>
      <c r="GVV235" s="619"/>
      <c r="GVW235" s="210"/>
      <c r="GVX235" s="1483"/>
      <c r="GVY235" s="1482"/>
      <c r="GVZ235" s="1152"/>
      <c r="GWA235" s="1153"/>
      <c r="GWB235" s="1271"/>
      <c r="GWC235" s="1271"/>
      <c r="GWD235" s="1271"/>
      <c r="GWE235" s="619"/>
      <c r="GWF235" s="210"/>
      <c r="GWG235" s="1483"/>
      <c r="GWH235" s="1482"/>
      <c r="GWI235" s="1152"/>
      <c r="GWJ235" s="1153"/>
      <c r="GWK235" s="1271"/>
      <c r="GWL235" s="1271"/>
      <c r="GWM235" s="1271"/>
      <c r="GWN235" s="619"/>
      <c r="GWO235" s="210"/>
      <c r="GWP235" s="1483"/>
      <c r="GWQ235" s="1482"/>
      <c r="GWR235" s="1152"/>
      <c r="GWS235" s="1153"/>
      <c r="GWT235" s="1271"/>
      <c r="GWU235" s="1271"/>
      <c r="GWV235" s="1271"/>
      <c r="GWW235" s="619"/>
      <c r="GWX235" s="210"/>
      <c r="GWY235" s="1483"/>
      <c r="GWZ235" s="1482"/>
      <c r="GXA235" s="1152"/>
      <c r="GXB235" s="1153"/>
      <c r="GXC235" s="1271"/>
      <c r="GXD235" s="1271"/>
      <c r="GXE235" s="1271"/>
      <c r="GXF235" s="619"/>
      <c r="GXG235" s="210"/>
      <c r="GXH235" s="1483"/>
      <c r="GXI235" s="1482"/>
      <c r="GXJ235" s="1152"/>
      <c r="GXK235" s="1153"/>
      <c r="GXL235" s="1271"/>
      <c r="GXM235" s="1271"/>
      <c r="GXN235" s="1271"/>
      <c r="GXO235" s="619"/>
      <c r="GXP235" s="210"/>
      <c r="GXQ235" s="1483"/>
      <c r="GXR235" s="1482"/>
      <c r="GXS235" s="1152"/>
      <c r="GXT235" s="1153"/>
      <c r="GXU235" s="1271"/>
      <c r="GXV235" s="1271"/>
      <c r="GXW235" s="1271"/>
      <c r="GXX235" s="619"/>
      <c r="GXY235" s="210"/>
      <c r="GXZ235" s="1483"/>
      <c r="GYA235" s="1482"/>
      <c r="GYB235" s="1152"/>
      <c r="GYC235" s="1153"/>
      <c r="GYD235" s="1271"/>
      <c r="GYE235" s="1271"/>
      <c r="GYF235" s="1271"/>
      <c r="GYG235" s="619"/>
      <c r="GYH235" s="210"/>
      <c r="GYI235" s="1483"/>
      <c r="GYJ235" s="1482"/>
      <c r="GYK235" s="1152"/>
      <c r="GYL235" s="1153"/>
      <c r="GYM235" s="1271"/>
      <c r="GYN235" s="1271"/>
      <c r="GYO235" s="1271"/>
      <c r="GYP235" s="619"/>
      <c r="GYQ235" s="210"/>
      <c r="GYR235" s="1483"/>
      <c r="GYS235" s="1482"/>
      <c r="GYT235" s="1152"/>
      <c r="GYU235" s="1153"/>
      <c r="GYV235" s="1271"/>
      <c r="GYW235" s="1271"/>
      <c r="GYX235" s="1271"/>
      <c r="GYY235" s="619"/>
      <c r="GYZ235" s="210"/>
      <c r="GZA235" s="1483"/>
      <c r="GZB235" s="1482"/>
      <c r="GZC235" s="1152"/>
      <c r="GZD235" s="1153"/>
      <c r="GZE235" s="1271"/>
      <c r="GZF235" s="1271"/>
      <c r="GZG235" s="1271"/>
      <c r="GZH235" s="619"/>
      <c r="GZI235" s="210"/>
      <c r="GZJ235" s="1483"/>
      <c r="GZK235" s="1482"/>
      <c r="GZL235" s="1152"/>
      <c r="GZM235" s="1153"/>
      <c r="GZN235" s="1271"/>
      <c r="GZO235" s="1271"/>
      <c r="GZP235" s="1271"/>
      <c r="GZQ235" s="619"/>
      <c r="GZR235" s="210"/>
      <c r="GZS235" s="1483"/>
      <c r="GZT235" s="1482"/>
      <c r="GZU235" s="1152"/>
      <c r="GZV235" s="1153"/>
      <c r="GZW235" s="1271"/>
      <c r="GZX235" s="1271"/>
      <c r="GZY235" s="1271"/>
      <c r="GZZ235" s="619"/>
      <c r="HAA235" s="210"/>
      <c r="HAB235" s="1483"/>
      <c r="HAC235" s="1482"/>
      <c r="HAD235" s="1152"/>
      <c r="HAE235" s="1153"/>
      <c r="HAF235" s="1271"/>
      <c r="HAG235" s="1271"/>
      <c r="HAH235" s="1271"/>
      <c r="HAI235" s="619"/>
      <c r="HAJ235" s="210"/>
      <c r="HAK235" s="1483"/>
      <c r="HAL235" s="1482"/>
      <c r="HAM235" s="1152"/>
      <c r="HAN235" s="1153"/>
      <c r="HAO235" s="1271"/>
      <c r="HAP235" s="1271"/>
      <c r="HAQ235" s="1271"/>
      <c r="HAR235" s="619"/>
      <c r="HAS235" s="210"/>
      <c r="HAT235" s="1483"/>
      <c r="HAU235" s="1482"/>
      <c r="HAV235" s="1152"/>
      <c r="HAW235" s="1153"/>
      <c r="HAX235" s="1271"/>
      <c r="HAY235" s="1271"/>
      <c r="HAZ235" s="1271"/>
      <c r="HBA235" s="619"/>
      <c r="HBB235" s="210"/>
      <c r="HBC235" s="1483"/>
      <c r="HBD235" s="1482"/>
      <c r="HBE235" s="1152"/>
      <c r="HBF235" s="1153"/>
      <c r="HBG235" s="1271"/>
      <c r="HBH235" s="1271"/>
      <c r="HBI235" s="1271"/>
      <c r="HBJ235" s="619"/>
      <c r="HBK235" s="210"/>
      <c r="HBL235" s="1483"/>
      <c r="HBM235" s="1482"/>
      <c r="HBN235" s="1152"/>
      <c r="HBO235" s="1153"/>
      <c r="HBP235" s="1271"/>
      <c r="HBQ235" s="1271"/>
      <c r="HBR235" s="1271"/>
      <c r="HBS235" s="619"/>
      <c r="HBT235" s="210"/>
      <c r="HBU235" s="1483"/>
      <c r="HBV235" s="1482"/>
      <c r="HBW235" s="1152"/>
      <c r="HBX235" s="1153"/>
      <c r="HBY235" s="1271"/>
      <c r="HBZ235" s="1271"/>
      <c r="HCA235" s="1271"/>
      <c r="HCB235" s="619"/>
      <c r="HCC235" s="210"/>
      <c r="HCD235" s="1483"/>
      <c r="HCE235" s="1482"/>
      <c r="HCF235" s="1152"/>
      <c r="HCG235" s="1153"/>
      <c r="HCH235" s="1271"/>
      <c r="HCI235" s="1271"/>
      <c r="HCJ235" s="1271"/>
      <c r="HCK235" s="619"/>
      <c r="HCL235" s="210"/>
      <c r="HCM235" s="1483"/>
      <c r="HCN235" s="1482"/>
      <c r="HCO235" s="1152"/>
      <c r="HCP235" s="1153"/>
      <c r="HCQ235" s="1271"/>
      <c r="HCR235" s="1271"/>
      <c r="HCS235" s="1271"/>
      <c r="HCT235" s="619"/>
      <c r="HCU235" s="210"/>
      <c r="HCV235" s="1483"/>
      <c r="HCW235" s="1482"/>
      <c r="HCX235" s="1152"/>
      <c r="HCY235" s="1153"/>
      <c r="HCZ235" s="1271"/>
      <c r="HDA235" s="1271"/>
      <c r="HDB235" s="1271"/>
      <c r="HDC235" s="619"/>
      <c r="HDD235" s="210"/>
      <c r="HDE235" s="1483"/>
      <c r="HDF235" s="1482"/>
      <c r="HDG235" s="1152"/>
      <c r="HDH235" s="1153"/>
      <c r="HDI235" s="1271"/>
      <c r="HDJ235" s="1271"/>
      <c r="HDK235" s="1271"/>
      <c r="HDL235" s="619"/>
      <c r="HDM235" s="210"/>
      <c r="HDN235" s="1483"/>
      <c r="HDO235" s="1482"/>
      <c r="HDP235" s="1152"/>
      <c r="HDQ235" s="1153"/>
      <c r="HDR235" s="1271"/>
      <c r="HDS235" s="1271"/>
      <c r="HDT235" s="1271"/>
      <c r="HDU235" s="619"/>
      <c r="HDV235" s="210"/>
      <c r="HDW235" s="1483"/>
      <c r="HDX235" s="1482"/>
      <c r="HDY235" s="1152"/>
      <c r="HDZ235" s="1153"/>
      <c r="HEA235" s="1271"/>
      <c r="HEB235" s="1271"/>
      <c r="HEC235" s="1271"/>
      <c r="HED235" s="619"/>
      <c r="HEE235" s="210"/>
      <c r="HEF235" s="1483"/>
      <c r="HEG235" s="1482"/>
      <c r="HEH235" s="1152"/>
      <c r="HEI235" s="1153"/>
      <c r="HEJ235" s="1271"/>
      <c r="HEK235" s="1271"/>
      <c r="HEL235" s="1271"/>
      <c r="HEM235" s="619"/>
      <c r="HEN235" s="210"/>
      <c r="HEO235" s="1483"/>
      <c r="HEP235" s="1482"/>
      <c r="HEQ235" s="1152"/>
      <c r="HER235" s="1153"/>
      <c r="HES235" s="1271"/>
      <c r="HET235" s="1271"/>
      <c r="HEU235" s="1271"/>
      <c r="HEV235" s="619"/>
      <c r="HEW235" s="210"/>
      <c r="HEX235" s="1483"/>
      <c r="HEY235" s="1482"/>
      <c r="HEZ235" s="1152"/>
      <c r="HFA235" s="1153"/>
      <c r="HFB235" s="1271"/>
      <c r="HFC235" s="1271"/>
      <c r="HFD235" s="1271"/>
      <c r="HFE235" s="619"/>
      <c r="HFF235" s="210"/>
      <c r="HFG235" s="1483"/>
      <c r="HFH235" s="1482"/>
      <c r="HFI235" s="1152"/>
      <c r="HFJ235" s="1153"/>
      <c r="HFK235" s="1271"/>
      <c r="HFL235" s="1271"/>
      <c r="HFM235" s="1271"/>
      <c r="HFN235" s="619"/>
      <c r="HFO235" s="210"/>
      <c r="HFP235" s="1483"/>
      <c r="HFQ235" s="1482"/>
      <c r="HFR235" s="1152"/>
      <c r="HFS235" s="1153"/>
      <c r="HFT235" s="1271"/>
      <c r="HFU235" s="1271"/>
      <c r="HFV235" s="1271"/>
      <c r="HFW235" s="619"/>
      <c r="HFX235" s="210"/>
      <c r="HFY235" s="1483"/>
      <c r="HFZ235" s="1482"/>
      <c r="HGA235" s="1152"/>
      <c r="HGB235" s="1153"/>
      <c r="HGC235" s="1271"/>
      <c r="HGD235" s="1271"/>
      <c r="HGE235" s="1271"/>
      <c r="HGF235" s="619"/>
      <c r="HGG235" s="210"/>
      <c r="HGH235" s="1483"/>
      <c r="HGI235" s="1482"/>
      <c r="HGJ235" s="1152"/>
      <c r="HGK235" s="1153"/>
      <c r="HGL235" s="1271"/>
      <c r="HGM235" s="1271"/>
      <c r="HGN235" s="1271"/>
      <c r="HGO235" s="619"/>
      <c r="HGP235" s="210"/>
      <c r="HGQ235" s="1483"/>
      <c r="HGR235" s="1482"/>
      <c r="HGS235" s="1152"/>
      <c r="HGT235" s="1153"/>
      <c r="HGU235" s="1271"/>
      <c r="HGV235" s="1271"/>
      <c r="HGW235" s="1271"/>
      <c r="HGX235" s="619"/>
      <c r="HGY235" s="210"/>
      <c r="HGZ235" s="1483"/>
      <c r="HHA235" s="1482"/>
      <c r="HHB235" s="1152"/>
      <c r="HHC235" s="1153"/>
      <c r="HHD235" s="1271"/>
      <c r="HHE235" s="1271"/>
      <c r="HHF235" s="1271"/>
      <c r="HHG235" s="619"/>
      <c r="HHH235" s="210"/>
      <c r="HHI235" s="1483"/>
      <c r="HHJ235" s="1482"/>
      <c r="HHK235" s="1152"/>
      <c r="HHL235" s="1153"/>
      <c r="HHM235" s="1271"/>
      <c r="HHN235" s="1271"/>
      <c r="HHO235" s="1271"/>
      <c r="HHP235" s="619"/>
      <c r="HHQ235" s="210"/>
      <c r="HHR235" s="1483"/>
      <c r="HHS235" s="1482"/>
      <c r="HHT235" s="1152"/>
      <c r="HHU235" s="1153"/>
      <c r="HHV235" s="1271"/>
      <c r="HHW235" s="1271"/>
      <c r="HHX235" s="1271"/>
      <c r="HHY235" s="619"/>
      <c r="HHZ235" s="210"/>
      <c r="HIA235" s="1483"/>
      <c r="HIB235" s="1482"/>
      <c r="HIC235" s="1152"/>
      <c r="HID235" s="1153"/>
      <c r="HIE235" s="1271"/>
      <c r="HIF235" s="1271"/>
      <c r="HIG235" s="1271"/>
      <c r="HIH235" s="619"/>
      <c r="HII235" s="210"/>
      <c r="HIJ235" s="1483"/>
      <c r="HIK235" s="1482"/>
      <c r="HIL235" s="1152"/>
      <c r="HIM235" s="1153"/>
      <c r="HIN235" s="1271"/>
      <c r="HIO235" s="1271"/>
      <c r="HIP235" s="1271"/>
      <c r="HIQ235" s="619"/>
      <c r="HIR235" s="210"/>
      <c r="HIS235" s="1483"/>
      <c r="HIT235" s="1482"/>
      <c r="HIU235" s="1152"/>
      <c r="HIV235" s="1153"/>
      <c r="HIW235" s="1271"/>
      <c r="HIX235" s="1271"/>
      <c r="HIY235" s="1271"/>
      <c r="HIZ235" s="619"/>
      <c r="HJA235" s="210"/>
      <c r="HJB235" s="1483"/>
      <c r="HJC235" s="1482"/>
      <c r="HJD235" s="1152"/>
      <c r="HJE235" s="1153"/>
      <c r="HJF235" s="1271"/>
      <c r="HJG235" s="1271"/>
      <c r="HJH235" s="1271"/>
      <c r="HJI235" s="619"/>
      <c r="HJJ235" s="210"/>
      <c r="HJK235" s="1483"/>
      <c r="HJL235" s="1482"/>
      <c r="HJM235" s="1152"/>
      <c r="HJN235" s="1153"/>
      <c r="HJO235" s="1271"/>
      <c r="HJP235" s="1271"/>
      <c r="HJQ235" s="1271"/>
      <c r="HJR235" s="619"/>
      <c r="HJS235" s="210"/>
      <c r="HJT235" s="1483"/>
      <c r="HJU235" s="1482"/>
      <c r="HJV235" s="1152"/>
      <c r="HJW235" s="1153"/>
      <c r="HJX235" s="1271"/>
      <c r="HJY235" s="1271"/>
      <c r="HJZ235" s="1271"/>
      <c r="HKA235" s="619"/>
      <c r="HKB235" s="210"/>
      <c r="HKC235" s="1483"/>
      <c r="HKD235" s="1482"/>
      <c r="HKE235" s="1152"/>
      <c r="HKF235" s="1153"/>
      <c r="HKG235" s="1271"/>
      <c r="HKH235" s="1271"/>
      <c r="HKI235" s="1271"/>
      <c r="HKJ235" s="619"/>
      <c r="HKK235" s="210"/>
      <c r="HKL235" s="1483"/>
      <c r="HKM235" s="1482"/>
      <c r="HKN235" s="1152"/>
      <c r="HKO235" s="1153"/>
      <c r="HKP235" s="1271"/>
      <c r="HKQ235" s="1271"/>
      <c r="HKR235" s="1271"/>
      <c r="HKS235" s="619"/>
      <c r="HKT235" s="210"/>
      <c r="HKU235" s="1483"/>
      <c r="HKV235" s="1482"/>
      <c r="HKW235" s="1152"/>
      <c r="HKX235" s="1153"/>
      <c r="HKY235" s="1271"/>
      <c r="HKZ235" s="1271"/>
      <c r="HLA235" s="1271"/>
      <c r="HLB235" s="619"/>
      <c r="HLC235" s="210"/>
      <c r="HLD235" s="1483"/>
      <c r="HLE235" s="1482"/>
      <c r="HLF235" s="1152"/>
      <c r="HLG235" s="1153"/>
      <c r="HLH235" s="1271"/>
      <c r="HLI235" s="1271"/>
      <c r="HLJ235" s="1271"/>
      <c r="HLK235" s="619"/>
      <c r="HLL235" s="210"/>
      <c r="HLM235" s="1483"/>
      <c r="HLN235" s="1482"/>
      <c r="HLO235" s="1152"/>
      <c r="HLP235" s="1153"/>
      <c r="HLQ235" s="1271"/>
      <c r="HLR235" s="1271"/>
      <c r="HLS235" s="1271"/>
      <c r="HLT235" s="619"/>
      <c r="HLU235" s="210"/>
      <c r="HLV235" s="1483"/>
      <c r="HLW235" s="1482"/>
      <c r="HLX235" s="1152"/>
      <c r="HLY235" s="1153"/>
      <c r="HLZ235" s="1271"/>
      <c r="HMA235" s="1271"/>
      <c r="HMB235" s="1271"/>
      <c r="HMC235" s="619"/>
      <c r="HMD235" s="210"/>
      <c r="HME235" s="1483"/>
      <c r="HMF235" s="1482"/>
      <c r="HMG235" s="1152"/>
      <c r="HMH235" s="1153"/>
      <c r="HMI235" s="1271"/>
      <c r="HMJ235" s="1271"/>
      <c r="HMK235" s="1271"/>
      <c r="HML235" s="619"/>
      <c r="HMM235" s="210"/>
      <c r="HMN235" s="1483"/>
      <c r="HMO235" s="1482"/>
      <c r="HMP235" s="1152"/>
      <c r="HMQ235" s="1153"/>
      <c r="HMR235" s="1271"/>
      <c r="HMS235" s="1271"/>
      <c r="HMT235" s="1271"/>
      <c r="HMU235" s="619"/>
      <c r="HMV235" s="210"/>
      <c r="HMW235" s="1483"/>
      <c r="HMX235" s="1482"/>
      <c r="HMY235" s="1152"/>
      <c r="HMZ235" s="1153"/>
      <c r="HNA235" s="1271"/>
      <c r="HNB235" s="1271"/>
      <c r="HNC235" s="1271"/>
      <c r="HND235" s="619"/>
      <c r="HNE235" s="210"/>
      <c r="HNF235" s="1483"/>
      <c r="HNG235" s="1482"/>
      <c r="HNH235" s="1152"/>
      <c r="HNI235" s="1153"/>
      <c r="HNJ235" s="1271"/>
      <c r="HNK235" s="1271"/>
      <c r="HNL235" s="1271"/>
      <c r="HNM235" s="619"/>
      <c r="HNN235" s="210"/>
      <c r="HNO235" s="1483"/>
      <c r="HNP235" s="1482"/>
      <c r="HNQ235" s="1152"/>
      <c r="HNR235" s="1153"/>
      <c r="HNS235" s="1271"/>
      <c r="HNT235" s="1271"/>
      <c r="HNU235" s="1271"/>
      <c r="HNV235" s="619"/>
      <c r="HNW235" s="210"/>
      <c r="HNX235" s="1483"/>
      <c r="HNY235" s="1482"/>
      <c r="HNZ235" s="1152"/>
      <c r="HOA235" s="1153"/>
      <c r="HOB235" s="1271"/>
      <c r="HOC235" s="1271"/>
      <c r="HOD235" s="1271"/>
      <c r="HOE235" s="619"/>
      <c r="HOF235" s="210"/>
      <c r="HOG235" s="1483"/>
      <c r="HOH235" s="1482"/>
      <c r="HOI235" s="1152"/>
      <c r="HOJ235" s="1153"/>
      <c r="HOK235" s="1271"/>
      <c r="HOL235" s="1271"/>
      <c r="HOM235" s="1271"/>
      <c r="HON235" s="619"/>
      <c r="HOO235" s="210"/>
      <c r="HOP235" s="1483"/>
      <c r="HOQ235" s="1482"/>
      <c r="HOR235" s="1152"/>
      <c r="HOS235" s="1153"/>
      <c r="HOT235" s="1271"/>
      <c r="HOU235" s="1271"/>
      <c r="HOV235" s="1271"/>
      <c r="HOW235" s="619"/>
      <c r="HOX235" s="210"/>
      <c r="HOY235" s="1483"/>
      <c r="HOZ235" s="1482"/>
      <c r="HPA235" s="1152"/>
      <c r="HPB235" s="1153"/>
      <c r="HPC235" s="1271"/>
      <c r="HPD235" s="1271"/>
      <c r="HPE235" s="1271"/>
      <c r="HPF235" s="619"/>
      <c r="HPG235" s="210"/>
      <c r="HPH235" s="1483"/>
      <c r="HPI235" s="1482"/>
      <c r="HPJ235" s="1152"/>
      <c r="HPK235" s="1153"/>
      <c r="HPL235" s="1271"/>
      <c r="HPM235" s="1271"/>
      <c r="HPN235" s="1271"/>
      <c r="HPO235" s="619"/>
      <c r="HPP235" s="210"/>
      <c r="HPQ235" s="1483"/>
      <c r="HPR235" s="1482"/>
      <c r="HPS235" s="1152"/>
      <c r="HPT235" s="1153"/>
      <c r="HPU235" s="1271"/>
      <c r="HPV235" s="1271"/>
      <c r="HPW235" s="1271"/>
      <c r="HPX235" s="619"/>
      <c r="HPY235" s="210"/>
      <c r="HPZ235" s="1483"/>
      <c r="HQA235" s="1482"/>
      <c r="HQB235" s="1152"/>
      <c r="HQC235" s="1153"/>
      <c r="HQD235" s="1271"/>
      <c r="HQE235" s="1271"/>
      <c r="HQF235" s="1271"/>
      <c r="HQG235" s="619"/>
      <c r="HQH235" s="210"/>
      <c r="HQI235" s="1483"/>
      <c r="HQJ235" s="1482"/>
      <c r="HQK235" s="1152"/>
      <c r="HQL235" s="1153"/>
      <c r="HQM235" s="1271"/>
      <c r="HQN235" s="1271"/>
      <c r="HQO235" s="1271"/>
      <c r="HQP235" s="619"/>
      <c r="HQQ235" s="210"/>
      <c r="HQR235" s="1483"/>
      <c r="HQS235" s="1482"/>
      <c r="HQT235" s="1152"/>
      <c r="HQU235" s="1153"/>
      <c r="HQV235" s="1271"/>
      <c r="HQW235" s="1271"/>
      <c r="HQX235" s="1271"/>
      <c r="HQY235" s="619"/>
      <c r="HQZ235" s="210"/>
      <c r="HRA235" s="1483"/>
      <c r="HRB235" s="1482"/>
      <c r="HRC235" s="1152"/>
      <c r="HRD235" s="1153"/>
      <c r="HRE235" s="1271"/>
      <c r="HRF235" s="1271"/>
      <c r="HRG235" s="1271"/>
      <c r="HRH235" s="619"/>
      <c r="HRI235" s="210"/>
      <c r="HRJ235" s="1483"/>
      <c r="HRK235" s="1482"/>
      <c r="HRL235" s="1152"/>
      <c r="HRM235" s="1153"/>
      <c r="HRN235" s="1271"/>
      <c r="HRO235" s="1271"/>
      <c r="HRP235" s="1271"/>
      <c r="HRQ235" s="619"/>
      <c r="HRR235" s="210"/>
      <c r="HRS235" s="1483"/>
      <c r="HRT235" s="1482"/>
      <c r="HRU235" s="1152"/>
      <c r="HRV235" s="1153"/>
      <c r="HRW235" s="1271"/>
      <c r="HRX235" s="1271"/>
      <c r="HRY235" s="1271"/>
      <c r="HRZ235" s="619"/>
      <c r="HSA235" s="210"/>
      <c r="HSB235" s="1483"/>
      <c r="HSC235" s="1482"/>
      <c r="HSD235" s="1152"/>
      <c r="HSE235" s="1153"/>
      <c r="HSF235" s="1271"/>
      <c r="HSG235" s="1271"/>
      <c r="HSH235" s="1271"/>
      <c r="HSI235" s="619"/>
      <c r="HSJ235" s="210"/>
      <c r="HSK235" s="1483"/>
      <c r="HSL235" s="1482"/>
      <c r="HSM235" s="1152"/>
      <c r="HSN235" s="1153"/>
      <c r="HSO235" s="1271"/>
      <c r="HSP235" s="1271"/>
      <c r="HSQ235" s="1271"/>
      <c r="HSR235" s="619"/>
      <c r="HSS235" s="210"/>
      <c r="HST235" s="1483"/>
      <c r="HSU235" s="1482"/>
      <c r="HSV235" s="1152"/>
      <c r="HSW235" s="1153"/>
      <c r="HSX235" s="1271"/>
      <c r="HSY235" s="1271"/>
      <c r="HSZ235" s="1271"/>
      <c r="HTA235" s="619"/>
      <c r="HTB235" s="210"/>
      <c r="HTC235" s="1483"/>
      <c r="HTD235" s="1482"/>
      <c r="HTE235" s="1152"/>
      <c r="HTF235" s="1153"/>
      <c r="HTG235" s="1271"/>
      <c r="HTH235" s="1271"/>
      <c r="HTI235" s="1271"/>
      <c r="HTJ235" s="619"/>
      <c r="HTK235" s="210"/>
      <c r="HTL235" s="1483"/>
      <c r="HTM235" s="1482"/>
      <c r="HTN235" s="1152"/>
      <c r="HTO235" s="1153"/>
      <c r="HTP235" s="1271"/>
      <c r="HTQ235" s="1271"/>
      <c r="HTR235" s="1271"/>
      <c r="HTS235" s="619"/>
      <c r="HTT235" s="210"/>
      <c r="HTU235" s="1483"/>
      <c r="HTV235" s="1482"/>
      <c r="HTW235" s="1152"/>
      <c r="HTX235" s="1153"/>
      <c r="HTY235" s="1271"/>
      <c r="HTZ235" s="1271"/>
      <c r="HUA235" s="1271"/>
      <c r="HUB235" s="619"/>
      <c r="HUC235" s="210"/>
      <c r="HUD235" s="1483"/>
      <c r="HUE235" s="1482"/>
      <c r="HUF235" s="1152"/>
      <c r="HUG235" s="1153"/>
      <c r="HUH235" s="1271"/>
      <c r="HUI235" s="1271"/>
      <c r="HUJ235" s="1271"/>
      <c r="HUK235" s="619"/>
      <c r="HUL235" s="210"/>
      <c r="HUM235" s="1483"/>
      <c r="HUN235" s="1482"/>
      <c r="HUO235" s="1152"/>
      <c r="HUP235" s="1153"/>
      <c r="HUQ235" s="1271"/>
      <c r="HUR235" s="1271"/>
      <c r="HUS235" s="1271"/>
      <c r="HUT235" s="619"/>
      <c r="HUU235" s="210"/>
      <c r="HUV235" s="1483"/>
      <c r="HUW235" s="1482"/>
      <c r="HUX235" s="1152"/>
      <c r="HUY235" s="1153"/>
      <c r="HUZ235" s="1271"/>
      <c r="HVA235" s="1271"/>
      <c r="HVB235" s="1271"/>
      <c r="HVC235" s="619"/>
      <c r="HVD235" s="210"/>
      <c r="HVE235" s="1483"/>
      <c r="HVF235" s="1482"/>
      <c r="HVG235" s="1152"/>
      <c r="HVH235" s="1153"/>
      <c r="HVI235" s="1271"/>
      <c r="HVJ235" s="1271"/>
      <c r="HVK235" s="1271"/>
      <c r="HVL235" s="619"/>
      <c r="HVM235" s="210"/>
      <c r="HVN235" s="1483"/>
      <c r="HVO235" s="1482"/>
      <c r="HVP235" s="1152"/>
      <c r="HVQ235" s="1153"/>
      <c r="HVR235" s="1271"/>
      <c r="HVS235" s="1271"/>
      <c r="HVT235" s="1271"/>
      <c r="HVU235" s="619"/>
      <c r="HVV235" s="210"/>
      <c r="HVW235" s="1483"/>
      <c r="HVX235" s="1482"/>
      <c r="HVY235" s="1152"/>
      <c r="HVZ235" s="1153"/>
      <c r="HWA235" s="1271"/>
      <c r="HWB235" s="1271"/>
      <c r="HWC235" s="1271"/>
      <c r="HWD235" s="619"/>
      <c r="HWE235" s="210"/>
      <c r="HWF235" s="1483"/>
      <c r="HWG235" s="1482"/>
      <c r="HWH235" s="1152"/>
      <c r="HWI235" s="1153"/>
      <c r="HWJ235" s="1271"/>
      <c r="HWK235" s="1271"/>
      <c r="HWL235" s="1271"/>
      <c r="HWM235" s="619"/>
      <c r="HWN235" s="210"/>
      <c r="HWO235" s="1483"/>
      <c r="HWP235" s="1482"/>
      <c r="HWQ235" s="1152"/>
      <c r="HWR235" s="1153"/>
      <c r="HWS235" s="1271"/>
      <c r="HWT235" s="1271"/>
      <c r="HWU235" s="1271"/>
      <c r="HWV235" s="619"/>
      <c r="HWW235" s="210"/>
      <c r="HWX235" s="1483"/>
      <c r="HWY235" s="1482"/>
      <c r="HWZ235" s="1152"/>
      <c r="HXA235" s="1153"/>
      <c r="HXB235" s="1271"/>
      <c r="HXC235" s="1271"/>
      <c r="HXD235" s="1271"/>
      <c r="HXE235" s="619"/>
      <c r="HXF235" s="210"/>
      <c r="HXG235" s="1483"/>
      <c r="HXH235" s="1482"/>
      <c r="HXI235" s="1152"/>
      <c r="HXJ235" s="1153"/>
      <c r="HXK235" s="1271"/>
      <c r="HXL235" s="1271"/>
      <c r="HXM235" s="1271"/>
      <c r="HXN235" s="619"/>
      <c r="HXO235" s="210"/>
      <c r="HXP235" s="1483"/>
      <c r="HXQ235" s="1482"/>
      <c r="HXR235" s="1152"/>
      <c r="HXS235" s="1153"/>
      <c r="HXT235" s="1271"/>
      <c r="HXU235" s="1271"/>
      <c r="HXV235" s="1271"/>
      <c r="HXW235" s="619"/>
      <c r="HXX235" s="210"/>
      <c r="HXY235" s="1483"/>
      <c r="HXZ235" s="1482"/>
      <c r="HYA235" s="1152"/>
      <c r="HYB235" s="1153"/>
      <c r="HYC235" s="1271"/>
      <c r="HYD235" s="1271"/>
      <c r="HYE235" s="1271"/>
      <c r="HYF235" s="619"/>
      <c r="HYG235" s="210"/>
      <c r="HYH235" s="1483"/>
      <c r="HYI235" s="1482"/>
      <c r="HYJ235" s="1152"/>
      <c r="HYK235" s="1153"/>
      <c r="HYL235" s="1271"/>
      <c r="HYM235" s="1271"/>
      <c r="HYN235" s="1271"/>
      <c r="HYO235" s="619"/>
      <c r="HYP235" s="210"/>
      <c r="HYQ235" s="1483"/>
      <c r="HYR235" s="1482"/>
      <c r="HYS235" s="1152"/>
      <c r="HYT235" s="1153"/>
      <c r="HYU235" s="1271"/>
      <c r="HYV235" s="1271"/>
      <c r="HYW235" s="1271"/>
      <c r="HYX235" s="619"/>
      <c r="HYY235" s="210"/>
      <c r="HYZ235" s="1483"/>
      <c r="HZA235" s="1482"/>
      <c r="HZB235" s="1152"/>
      <c r="HZC235" s="1153"/>
      <c r="HZD235" s="1271"/>
      <c r="HZE235" s="1271"/>
      <c r="HZF235" s="1271"/>
      <c r="HZG235" s="619"/>
      <c r="HZH235" s="210"/>
      <c r="HZI235" s="1483"/>
      <c r="HZJ235" s="1482"/>
      <c r="HZK235" s="1152"/>
      <c r="HZL235" s="1153"/>
      <c r="HZM235" s="1271"/>
      <c r="HZN235" s="1271"/>
      <c r="HZO235" s="1271"/>
      <c r="HZP235" s="619"/>
      <c r="HZQ235" s="210"/>
      <c r="HZR235" s="1483"/>
      <c r="HZS235" s="1482"/>
      <c r="HZT235" s="1152"/>
      <c r="HZU235" s="1153"/>
      <c r="HZV235" s="1271"/>
      <c r="HZW235" s="1271"/>
      <c r="HZX235" s="1271"/>
      <c r="HZY235" s="619"/>
      <c r="HZZ235" s="210"/>
      <c r="IAA235" s="1483"/>
      <c r="IAB235" s="1482"/>
      <c r="IAC235" s="1152"/>
      <c r="IAD235" s="1153"/>
      <c r="IAE235" s="1271"/>
      <c r="IAF235" s="1271"/>
      <c r="IAG235" s="1271"/>
      <c r="IAH235" s="619"/>
      <c r="IAI235" s="210"/>
      <c r="IAJ235" s="1483"/>
      <c r="IAK235" s="1482"/>
      <c r="IAL235" s="1152"/>
      <c r="IAM235" s="1153"/>
      <c r="IAN235" s="1271"/>
      <c r="IAO235" s="1271"/>
      <c r="IAP235" s="1271"/>
      <c r="IAQ235" s="619"/>
      <c r="IAR235" s="210"/>
      <c r="IAS235" s="1483"/>
      <c r="IAT235" s="1482"/>
      <c r="IAU235" s="1152"/>
      <c r="IAV235" s="1153"/>
      <c r="IAW235" s="1271"/>
      <c r="IAX235" s="1271"/>
      <c r="IAY235" s="1271"/>
      <c r="IAZ235" s="619"/>
      <c r="IBA235" s="210"/>
      <c r="IBB235" s="1483"/>
      <c r="IBC235" s="1482"/>
      <c r="IBD235" s="1152"/>
      <c r="IBE235" s="1153"/>
      <c r="IBF235" s="1271"/>
      <c r="IBG235" s="1271"/>
      <c r="IBH235" s="1271"/>
      <c r="IBI235" s="619"/>
      <c r="IBJ235" s="210"/>
      <c r="IBK235" s="1483"/>
      <c r="IBL235" s="1482"/>
      <c r="IBM235" s="1152"/>
      <c r="IBN235" s="1153"/>
      <c r="IBO235" s="1271"/>
      <c r="IBP235" s="1271"/>
      <c r="IBQ235" s="1271"/>
      <c r="IBR235" s="619"/>
      <c r="IBS235" s="210"/>
      <c r="IBT235" s="1483"/>
      <c r="IBU235" s="1482"/>
      <c r="IBV235" s="1152"/>
      <c r="IBW235" s="1153"/>
      <c r="IBX235" s="1271"/>
      <c r="IBY235" s="1271"/>
      <c r="IBZ235" s="1271"/>
      <c r="ICA235" s="619"/>
      <c r="ICB235" s="210"/>
      <c r="ICC235" s="1483"/>
      <c r="ICD235" s="1482"/>
      <c r="ICE235" s="1152"/>
      <c r="ICF235" s="1153"/>
      <c r="ICG235" s="1271"/>
      <c r="ICH235" s="1271"/>
      <c r="ICI235" s="1271"/>
      <c r="ICJ235" s="619"/>
      <c r="ICK235" s="210"/>
      <c r="ICL235" s="1483"/>
      <c r="ICM235" s="1482"/>
      <c r="ICN235" s="1152"/>
      <c r="ICO235" s="1153"/>
      <c r="ICP235" s="1271"/>
      <c r="ICQ235" s="1271"/>
      <c r="ICR235" s="1271"/>
      <c r="ICS235" s="619"/>
      <c r="ICT235" s="210"/>
      <c r="ICU235" s="1483"/>
      <c r="ICV235" s="1482"/>
      <c r="ICW235" s="1152"/>
      <c r="ICX235" s="1153"/>
      <c r="ICY235" s="1271"/>
      <c r="ICZ235" s="1271"/>
      <c r="IDA235" s="1271"/>
      <c r="IDB235" s="619"/>
      <c r="IDC235" s="210"/>
      <c r="IDD235" s="1483"/>
      <c r="IDE235" s="1482"/>
      <c r="IDF235" s="1152"/>
      <c r="IDG235" s="1153"/>
      <c r="IDH235" s="1271"/>
      <c r="IDI235" s="1271"/>
      <c r="IDJ235" s="1271"/>
      <c r="IDK235" s="619"/>
      <c r="IDL235" s="210"/>
      <c r="IDM235" s="1483"/>
      <c r="IDN235" s="1482"/>
      <c r="IDO235" s="1152"/>
      <c r="IDP235" s="1153"/>
      <c r="IDQ235" s="1271"/>
      <c r="IDR235" s="1271"/>
      <c r="IDS235" s="1271"/>
      <c r="IDT235" s="619"/>
      <c r="IDU235" s="210"/>
      <c r="IDV235" s="1483"/>
      <c r="IDW235" s="1482"/>
      <c r="IDX235" s="1152"/>
      <c r="IDY235" s="1153"/>
      <c r="IDZ235" s="1271"/>
      <c r="IEA235" s="1271"/>
      <c r="IEB235" s="1271"/>
      <c r="IEC235" s="619"/>
      <c r="IED235" s="210"/>
      <c r="IEE235" s="1483"/>
      <c r="IEF235" s="1482"/>
      <c r="IEG235" s="1152"/>
      <c r="IEH235" s="1153"/>
      <c r="IEI235" s="1271"/>
      <c r="IEJ235" s="1271"/>
      <c r="IEK235" s="1271"/>
      <c r="IEL235" s="619"/>
      <c r="IEM235" s="210"/>
      <c r="IEN235" s="1483"/>
      <c r="IEO235" s="1482"/>
      <c r="IEP235" s="1152"/>
      <c r="IEQ235" s="1153"/>
      <c r="IER235" s="1271"/>
      <c r="IES235" s="1271"/>
      <c r="IET235" s="1271"/>
      <c r="IEU235" s="619"/>
      <c r="IEV235" s="210"/>
      <c r="IEW235" s="1483"/>
      <c r="IEX235" s="1482"/>
      <c r="IEY235" s="1152"/>
      <c r="IEZ235" s="1153"/>
      <c r="IFA235" s="1271"/>
      <c r="IFB235" s="1271"/>
      <c r="IFC235" s="1271"/>
      <c r="IFD235" s="619"/>
      <c r="IFE235" s="210"/>
      <c r="IFF235" s="1483"/>
      <c r="IFG235" s="1482"/>
      <c r="IFH235" s="1152"/>
      <c r="IFI235" s="1153"/>
      <c r="IFJ235" s="1271"/>
      <c r="IFK235" s="1271"/>
      <c r="IFL235" s="1271"/>
      <c r="IFM235" s="619"/>
      <c r="IFN235" s="210"/>
      <c r="IFO235" s="1483"/>
      <c r="IFP235" s="1482"/>
      <c r="IFQ235" s="1152"/>
      <c r="IFR235" s="1153"/>
      <c r="IFS235" s="1271"/>
      <c r="IFT235" s="1271"/>
      <c r="IFU235" s="1271"/>
      <c r="IFV235" s="619"/>
      <c r="IFW235" s="210"/>
      <c r="IFX235" s="1483"/>
      <c r="IFY235" s="1482"/>
      <c r="IFZ235" s="1152"/>
      <c r="IGA235" s="1153"/>
      <c r="IGB235" s="1271"/>
      <c r="IGC235" s="1271"/>
      <c r="IGD235" s="1271"/>
      <c r="IGE235" s="619"/>
      <c r="IGF235" s="210"/>
      <c r="IGG235" s="1483"/>
      <c r="IGH235" s="1482"/>
      <c r="IGI235" s="1152"/>
      <c r="IGJ235" s="1153"/>
      <c r="IGK235" s="1271"/>
      <c r="IGL235" s="1271"/>
      <c r="IGM235" s="1271"/>
      <c r="IGN235" s="619"/>
      <c r="IGO235" s="210"/>
      <c r="IGP235" s="1483"/>
      <c r="IGQ235" s="1482"/>
      <c r="IGR235" s="1152"/>
      <c r="IGS235" s="1153"/>
      <c r="IGT235" s="1271"/>
      <c r="IGU235" s="1271"/>
      <c r="IGV235" s="1271"/>
      <c r="IGW235" s="619"/>
      <c r="IGX235" s="210"/>
      <c r="IGY235" s="1483"/>
      <c r="IGZ235" s="1482"/>
      <c r="IHA235" s="1152"/>
      <c r="IHB235" s="1153"/>
      <c r="IHC235" s="1271"/>
      <c r="IHD235" s="1271"/>
      <c r="IHE235" s="1271"/>
      <c r="IHF235" s="619"/>
      <c r="IHG235" s="210"/>
      <c r="IHH235" s="1483"/>
      <c r="IHI235" s="1482"/>
      <c r="IHJ235" s="1152"/>
      <c r="IHK235" s="1153"/>
      <c r="IHL235" s="1271"/>
      <c r="IHM235" s="1271"/>
      <c r="IHN235" s="1271"/>
      <c r="IHO235" s="619"/>
      <c r="IHP235" s="210"/>
      <c r="IHQ235" s="1483"/>
      <c r="IHR235" s="1482"/>
      <c r="IHS235" s="1152"/>
      <c r="IHT235" s="1153"/>
      <c r="IHU235" s="1271"/>
      <c r="IHV235" s="1271"/>
      <c r="IHW235" s="1271"/>
      <c r="IHX235" s="619"/>
      <c r="IHY235" s="210"/>
      <c r="IHZ235" s="1483"/>
      <c r="IIA235" s="1482"/>
      <c r="IIB235" s="1152"/>
      <c r="IIC235" s="1153"/>
      <c r="IID235" s="1271"/>
      <c r="IIE235" s="1271"/>
      <c r="IIF235" s="1271"/>
      <c r="IIG235" s="619"/>
      <c r="IIH235" s="210"/>
      <c r="III235" s="1483"/>
      <c r="IIJ235" s="1482"/>
      <c r="IIK235" s="1152"/>
      <c r="IIL235" s="1153"/>
      <c r="IIM235" s="1271"/>
      <c r="IIN235" s="1271"/>
      <c r="IIO235" s="1271"/>
      <c r="IIP235" s="619"/>
      <c r="IIQ235" s="210"/>
      <c r="IIR235" s="1483"/>
      <c r="IIS235" s="1482"/>
      <c r="IIT235" s="1152"/>
      <c r="IIU235" s="1153"/>
      <c r="IIV235" s="1271"/>
      <c r="IIW235" s="1271"/>
      <c r="IIX235" s="1271"/>
      <c r="IIY235" s="619"/>
      <c r="IIZ235" s="210"/>
      <c r="IJA235" s="1483"/>
      <c r="IJB235" s="1482"/>
      <c r="IJC235" s="1152"/>
      <c r="IJD235" s="1153"/>
      <c r="IJE235" s="1271"/>
      <c r="IJF235" s="1271"/>
      <c r="IJG235" s="1271"/>
      <c r="IJH235" s="619"/>
      <c r="IJI235" s="210"/>
      <c r="IJJ235" s="1483"/>
      <c r="IJK235" s="1482"/>
      <c r="IJL235" s="1152"/>
      <c r="IJM235" s="1153"/>
      <c r="IJN235" s="1271"/>
      <c r="IJO235" s="1271"/>
      <c r="IJP235" s="1271"/>
      <c r="IJQ235" s="619"/>
      <c r="IJR235" s="210"/>
      <c r="IJS235" s="1483"/>
      <c r="IJT235" s="1482"/>
      <c r="IJU235" s="1152"/>
      <c r="IJV235" s="1153"/>
      <c r="IJW235" s="1271"/>
      <c r="IJX235" s="1271"/>
      <c r="IJY235" s="1271"/>
      <c r="IJZ235" s="619"/>
      <c r="IKA235" s="210"/>
      <c r="IKB235" s="1483"/>
      <c r="IKC235" s="1482"/>
      <c r="IKD235" s="1152"/>
      <c r="IKE235" s="1153"/>
      <c r="IKF235" s="1271"/>
      <c r="IKG235" s="1271"/>
      <c r="IKH235" s="1271"/>
      <c r="IKI235" s="619"/>
      <c r="IKJ235" s="210"/>
      <c r="IKK235" s="1483"/>
      <c r="IKL235" s="1482"/>
      <c r="IKM235" s="1152"/>
      <c r="IKN235" s="1153"/>
      <c r="IKO235" s="1271"/>
      <c r="IKP235" s="1271"/>
      <c r="IKQ235" s="1271"/>
      <c r="IKR235" s="619"/>
      <c r="IKS235" s="210"/>
      <c r="IKT235" s="1483"/>
      <c r="IKU235" s="1482"/>
      <c r="IKV235" s="1152"/>
      <c r="IKW235" s="1153"/>
      <c r="IKX235" s="1271"/>
      <c r="IKY235" s="1271"/>
      <c r="IKZ235" s="1271"/>
      <c r="ILA235" s="619"/>
      <c r="ILB235" s="210"/>
      <c r="ILC235" s="1483"/>
      <c r="ILD235" s="1482"/>
      <c r="ILE235" s="1152"/>
      <c r="ILF235" s="1153"/>
      <c r="ILG235" s="1271"/>
      <c r="ILH235" s="1271"/>
      <c r="ILI235" s="1271"/>
      <c r="ILJ235" s="619"/>
      <c r="ILK235" s="210"/>
      <c r="ILL235" s="1483"/>
      <c r="ILM235" s="1482"/>
      <c r="ILN235" s="1152"/>
      <c r="ILO235" s="1153"/>
      <c r="ILP235" s="1271"/>
      <c r="ILQ235" s="1271"/>
      <c r="ILR235" s="1271"/>
      <c r="ILS235" s="619"/>
      <c r="ILT235" s="210"/>
      <c r="ILU235" s="1483"/>
      <c r="ILV235" s="1482"/>
      <c r="ILW235" s="1152"/>
      <c r="ILX235" s="1153"/>
      <c r="ILY235" s="1271"/>
      <c r="ILZ235" s="1271"/>
      <c r="IMA235" s="1271"/>
      <c r="IMB235" s="619"/>
      <c r="IMC235" s="210"/>
      <c r="IMD235" s="1483"/>
      <c r="IME235" s="1482"/>
      <c r="IMF235" s="1152"/>
      <c r="IMG235" s="1153"/>
      <c r="IMH235" s="1271"/>
      <c r="IMI235" s="1271"/>
      <c r="IMJ235" s="1271"/>
      <c r="IMK235" s="619"/>
      <c r="IML235" s="210"/>
      <c r="IMM235" s="1483"/>
      <c r="IMN235" s="1482"/>
      <c r="IMO235" s="1152"/>
      <c r="IMP235" s="1153"/>
      <c r="IMQ235" s="1271"/>
      <c r="IMR235" s="1271"/>
      <c r="IMS235" s="1271"/>
      <c r="IMT235" s="619"/>
      <c r="IMU235" s="210"/>
      <c r="IMV235" s="1483"/>
      <c r="IMW235" s="1482"/>
      <c r="IMX235" s="1152"/>
      <c r="IMY235" s="1153"/>
      <c r="IMZ235" s="1271"/>
      <c r="INA235" s="1271"/>
      <c r="INB235" s="1271"/>
      <c r="INC235" s="619"/>
      <c r="IND235" s="210"/>
      <c r="INE235" s="1483"/>
      <c r="INF235" s="1482"/>
      <c r="ING235" s="1152"/>
      <c r="INH235" s="1153"/>
      <c r="INI235" s="1271"/>
      <c r="INJ235" s="1271"/>
      <c r="INK235" s="1271"/>
      <c r="INL235" s="619"/>
      <c r="INM235" s="210"/>
      <c r="INN235" s="1483"/>
      <c r="INO235" s="1482"/>
      <c r="INP235" s="1152"/>
      <c r="INQ235" s="1153"/>
      <c r="INR235" s="1271"/>
      <c r="INS235" s="1271"/>
      <c r="INT235" s="1271"/>
      <c r="INU235" s="619"/>
      <c r="INV235" s="210"/>
      <c r="INW235" s="1483"/>
      <c r="INX235" s="1482"/>
      <c r="INY235" s="1152"/>
      <c r="INZ235" s="1153"/>
      <c r="IOA235" s="1271"/>
      <c r="IOB235" s="1271"/>
      <c r="IOC235" s="1271"/>
      <c r="IOD235" s="619"/>
      <c r="IOE235" s="210"/>
      <c r="IOF235" s="1483"/>
      <c r="IOG235" s="1482"/>
      <c r="IOH235" s="1152"/>
      <c r="IOI235" s="1153"/>
      <c r="IOJ235" s="1271"/>
      <c r="IOK235" s="1271"/>
      <c r="IOL235" s="1271"/>
      <c r="IOM235" s="619"/>
      <c r="ION235" s="210"/>
      <c r="IOO235" s="1483"/>
      <c r="IOP235" s="1482"/>
      <c r="IOQ235" s="1152"/>
      <c r="IOR235" s="1153"/>
      <c r="IOS235" s="1271"/>
      <c r="IOT235" s="1271"/>
      <c r="IOU235" s="1271"/>
      <c r="IOV235" s="619"/>
      <c r="IOW235" s="210"/>
      <c r="IOX235" s="1483"/>
      <c r="IOY235" s="1482"/>
      <c r="IOZ235" s="1152"/>
      <c r="IPA235" s="1153"/>
      <c r="IPB235" s="1271"/>
      <c r="IPC235" s="1271"/>
      <c r="IPD235" s="1271"/>
      <c r="IPE235" s="619"/>
      <c r="IPF235" s="210"/>
      <c r="IPG235" s="1483"/>
      <c r="IPH235" s="1482"/>
      <c r="IPI235" s="1152"/>
      <c r="IPJ235" s="1153"/>
      <c r="IPK235" s="1271"/>
      <c r="IPL235" s="1271"/>
      <c r="IPM235" s="1271"/>
      <c r="IPN235" s="619"/>
      <c r="IPO235" s="210"/>
      <c r="IPP235" s="1483"/>
      <c r="IPQ235" s="1482"/>
      <c r="IPR235" s="1152"/>
      <c r="IPS235" s="1153"/>
      <c r="IPT235" s="1271"/>
      <c r="IPU235" s="1271"/>
      <c r="IPV235" s="1271"/>
      <c r="IPW235" s="619"/>
      <c r="IPX235" s="210"/>
      <c r="IPY235" s="1483"/>
      <c r="IPZ235" s="1482"/>
      <c r="IQA235" s="1152"/>
      <c r="IQB235" s="1153"/>
      <c r="IQC235" s="1271"/>
      <c r="IQD235" s="1271"/>
      <c r="IQE235" s="1271"/>
      <c r="IQF235" s="619"/>
      <c r="IQG235" s="210"/>
      <c r="IQH235" s="1483"/>
      <c r="IQI235" s="1482"/>
      <c r="IQJ235" s="1152"/>
      <c r="IQK235" s="1153"/>
      <c r="IQL235" s="1271"/>
      <c r="IQM235" s="1271"/>
      <c r="IQN235" s="1271"/>
      <c r="IQO235" s="619"/>
      <c r="IQP235" s="210"/>
      <c r="IQQ235" s="1483"/>
      <c r="IQR235" s="1482"/>
      <c r="IQS235" s="1152"/>
      <c r="IQT235" s="1153"/>
      <c r="IQU235" s="1271"/>
      <c r="IQV235" s="1271"/>
      <c r="IQW235" s="1271"/>
      <c r="IQX235" s="619"/>
      <c r="IQY235" s="210"/>
      <c r="IQZ235" s="1483"/>
      <c r="IRA235" s="1482"/>
      <c r="IRB235" s="1152"/>
      <c r="IRC235" s="1153"/>
      <c r="IRD235" s="1271"/>
      <c r="IRE235" s="1271"/>
      <c r="IRF235" s="1271"/>
      <c r="IRG235" s="619"/>
      <c r="IRH235" s="210"/>
      <c r="IRI235" s="1483"/>
      <c r="IRJ235" s="1482"/>
      <c r="IRK235" s="1152"/>
      <c r="IRL235" s="1153"/>
      <c r="IRM235" s="1271"/>
      <c r="IRN235" s="1271"/>
      <c r="IRO235" s="1271"/>
      <c r="IRP235" s="619"/>
      <c r="IRQ235" s="210"/>
      <c r="IRR235" s="1483"/>
      <c r="IRS235" s="1482"/>
      <c r="IRT235" s="1152"/>
      <c r="IRU235" s="1153"/>
      <c r="IRV235" s="1271"/>
      <c r="IRW235" s="1271"/>
      <c r="IRX235" s="1271"/>
      <c r="IRY235" s="619"/>
      <c r="IRZ235" s="210"/>
      <c r="ISA235" s="1483"/>
      <c r="ISB235" s="1482"/>
      <c r="ISC235" s="1152"/>
      <c r="ISD235" s="1153"/>
      <c r="ISE235" s="1271"/>
      <c r="ISF235" s="1271"/>
      <c r="ISG235" s="1271"/>
      <c r="ISH235" s="619"/>
      <c r="ISI235" s="210"/>
      <c r="ISJ235" s="1483"/>
      <c r="ISK235" s="1482"/>
      <c r="ISL235" s="1152"/>
      <c r="ISM235" s="1153"/>
      <c r="ISN235" s="1271"/>
      <c r="ISO235" s="1271"/>
      <c r="ISP235" s="1271"/>
      <c r="ISQ235" s="619"/>
      <c r="ISR235" s="210"/>
      <c r="ISS235" s="1483"/>
      <c r="IST235" s="1482"/>
      <c r="ISU235" s="1152"/>
      <c r="ISV235" s="1153"/>
      <c r="ISW235" s="1271"/>
      <c r="ISX235" s="1271"/>
      <c r="ISY235" s="1271"/>
      <c r="ISZ235" s="619"/>
      <c r="ITA235" s="210"/>
      <c r="ITB235" s="1483"/>
      <c r="ITC235" s="1482"/>
      <c r="ITD235" s="1152"/>
      <c r="ITE235" s="1153"/>
      <c r="ITF235" s="1271"/>
      <c r="ITG235" s="1271"/>
      <c r="ITH235" s="1271"/>
      <c r="ITI235" s="619"/>
      <c r="ITJ235" s="210"/>
      <c r="ITK235" s="1483"/>
      <c r="ITL235" s="1482"/>
      <c r="ITM235" s="1152"/>
      <c r="ITN235" s="1153"/>
      <c r="ITO235" s="1271"/>
      <c r="ITP235" s="1271"/>
      <c r="ITQ235" s="1271"/>
      <c r="ITR235" s="619"/>
      <c r="ITS235" s="210"/>
      <c r="ITT235" s="1483"/>
      <c r="ITU235" s="1482"/>
      <c r="ITV235" s="1152"/>
      <c r="ITW235" s="1153"/>
      <c r="ITX235" s="1271"/>
      <c r="ITY235" s="1271"/>
      <c r="ITZ235" s="1271"/>
      <c r="IUA235" s="619"/>
      <c r="IUB235" s="210"/>
      <c r="IUC235" s="1483"/>
      <c r="IUD235" s="1482"/>
      <c r="IUE235" s="1152"/>
      <c r="IUF235" s="1153"/>
      <c r="IUG235" s="1271"/>
      <c r="IUH235" s="1271"/>
      <c r="IUI235" s="1271"/>
      <c r="IUJ235" s="619"/>
      <c r="IUK235" s="210"/>
      <c r="IUL235" s="1483"/>
      <c r="IUM235" s="1482"/>
      <c r="IUN235" s="1152"/>
      <c r="IUO235" s="1153"/>
      <c r="IUP235" s="1271"/>
      <c r="IUQ235" s="1271"/>
      <c r="IUR235" s="1271"/>
      <c r="IUS235" s="619"/>
      <c r="IUT235" s="210"/>
      <c r="IUU235" s="1483"/>
      <c r="IUV235" s="1482"/>
      <c r="IUW235" s="1152"/>
      <c r="IUX235" s="1153"/>
      <c r="IUY235" s="1271"/>
      <c r="IUZ235" s="1271"/>
      <c r="IVA235" s="1271"/>
      <c r="IVB235" s="619"/>
      <c r="IVC235" s="210"/>
      <c r="IVD235" s="1483"/>
      <c r="IVE235" s="1482"/>
      <c r="IVF235" s="1152"/>
      <c r="IVG235" s="1153"/>
      <c r="IVH235" s="1271"/>
      <c r="IVI235" s="1271"/>
      <c r="IVJ235" s="1271"/>
      <c r="IVK235" s="619"/>
      <c r="IVL235" s="210"/>
      <c r="IVM235" s="1483"/>
      <c r="IVN235" s="1482"/>
      <c r="IVO235" s="1152"/>
      <c r="IVP235" s="1153"/>
      <c r="IVQ235" s="1271"/>
      <c r="IVR235" s="1271"/>
      <c r="IVS235" s="1271"/>
      <c r="IVT235" s="619"/>
      <c r="IVU235" s="210"/>
      <c r="IVV235" s="1483"/>
      <c r="IVW235" s="1482"/>
      <c r="IVX235" s="1152"/>
      <c r="IVY235" s="1153"/>
      <c r="IVZ235" s="1271"/>
      <c r="IWA235" s="1271"/>
      <c r="IWB235" s="1271"/>
      <c r="IWC235" s="619"/>
      <c r="IWD235" s="210"/>
      <c r="IWE235" s="1483"/>
      <c r="IWF235" s="1482"/>
      <c r="IWG235" s="1152"/>
      <c r="IWH235" s="1153"/>
      <c r="IWI235" s="1271"/>
      <c r="IWJ235" s="1271"/>
      <c r="IWK235" s="1271"/>
      <c r="IWL235" s="619"/>
      <c r="IWM235" s="210"/>
      <c r="IWN235" s="1483"/>
      <c r="IWO235" s="1482"/>
      <c r="IWP235" s="1152"/>
      <c r="IWQ235" s="1153"/>
      <c r="IWR235" s="1271"/>
      <c r="IWS235" s="1271"/>
      <c r="IWT235" s="1271"/>
      <c r="IWU235" s="619"/>
      <c r="IWV235" s="210"/>
      <c r="IWW235" s="1483"/>
      <c r="IWX235" s="1482"/>
      <c r="IWY235" s="1152"/>
      <c r="IWZ235" s="1153"/>
      <c r="IXA235" s="1271"/>
      <c r="IXB235" s="1271"/>
      <c r="IXC235" s="1271"/>
      <c r="IXD235" s="619"/>
      <c r="IXE235" s="210"/>
      <c r="IXF235" s="1483"/>
      <c r="IXG235" s="1482"/>
      <c r="IXH235" s="1152"/>
      <c r="IXI235" s="1153"/>
      <c r="IXJ235" s="1271"/>
      <c r="IXK235" s="1271"/>
      <c r="IXL235" s="1271"/>
      <c r="IXM235" s="619"/>
      <c r="IXN235" s="210"/>
      <c r="IXO235" s="1483"/>
      <c r="IXP235" s="1482"/>
      <c r="IXQ235" s="1152"/>
      <c r="IXR235" s="1153"/>
      <c r="IXS235" s="1271"/>
      <c r="IXT235" s="1271"/>
      <c r="IXU235" s="1271"/>
      <c r="IXV235" s="619"/>
      <c r="IXW235" s="210"/>
      <c r="IXX235" s="1483"/>
      <c r="IXY235" s="1482"/>
      <c r="IXZ235" s="1152"/>
      <c r="IYA235" s="1153"/>
      <c r="IYB235" s="1271"/>
      <c r="IYC235" s="1271"/>
      <c r="IYD235" s="1271"/>
      <c r="IYE235" s="619"/>
      <c r="IYF235" s="210"/>
      <c r="IYG235" s="1483"/>
      <c r="IYH235" s="1482"/>
      <c r="IYI235" s="1152"/>
      <c r="IYJ235" s="1153"/>
      <c r="IYK235" s="1271"/>
      <c r="IYL235" s="1271"/>
      <c r="IYM235" s="1271"/>
      <c r="IYN235" s="619"/>
      <c r="IYO235" s="210"/>
      <c r="IYP235" s="1483"/>
      <c r="IYQ235" s="1482"/>
      <c r="IYR235" s="1152"/>
      <c r="IYS235" s="1153"/>
      <c r="IYT235" s="1271"/>
      <c r="IYU235" s="1271"/>
      <c r="IYV235" s="1271"/>
      <c r="IYW235" s="619"/>
      <c r="IYX235" s="210"/>
      <c r="IYY235" s="1483"/>
      <c r="IYZ235" s="1482"/>
      <c r="IZA235" s="1152"/>
      <c r="IZB235" s="1153"/>
      <c r="IZC235" s="1271"/>
      <c r="IZD235" s="1271"/>
      <c r="IZE235" s="1271"/>
      <c r="IZF235" s="619"/>
      <c r="IZG235" s="210"/>
      <c r="IZH235" s="1483"/>
      <c r="IZI235" s="1482"/>
      <c r="IZJ235" s="1152"/>
      <c r="IZK235" s="1153"/>
      <c r="IZL235" s="1271"/>
      <c r="IZM235" s="1271"/>
      <c r="IZN235" s="1271"/>
      <c r="IZO235" s="619"/>
      <c r="IZP235" s="210"/>
      <c r="IZQ235" s="1483"/>
      <c r="IZR235" s="1482"/>
      <c r="IZS235" s="1152"/>
      <c r="IZT235" s="1153"/>
      <c r="IZU235" s="1271"/>
      <c r="IZV235" s="1271"/>
      <c r="IZW235" s="1271"/>
      <c r="IZX235" s="619"/>
      <c r="IZY235" s="210"/>
      <c r="IZZ235" s="1483"/>
      <c r="JAA235" s="1482"/>
      <c r="JAB235" s="1152"/>
      <c r="JAC235" s="1153"/>
      <c r="JAD235" s="1271"/>
      <c r="JAE235" s="1271"/>
      <c r="JAF235" s="1271"/>
      <c r="JAG235" s="619"/>
      <c r="JAH235" s="210"/>
      <c r="JAI235" s="1483"/>
      <c r="JAJ235" s="1482"/>
      <c r="JAK235" s="1152"/>
      <c r="JAL235" s="1153"/>
      <c r="JAM235" s="1271"/>
      <c r="JAN235" s="1271"/>
      <c r="JAO235" s="1271"/>
      <c r="JAP235" s="619"/>
      <c r="JAQ235" s="210"/>
      <c r="JAR235" s="1483"/>
      <c r="JAS235" s="1482"/>
      <c r="JAT235" s="1152"/>
      <c r="JAU235" s="1153"/>
      <c r="JAV235" s="1271"/>
      <c r="JAW235" s="1271"/>
      <c r="JAX235" s="1271"/>
      <c r="JAY235" s="619"/>
      <c r="JAZ235" s="210"/>
      <c r="JBA235" s="1483"/>
      <c r="JBB235" s="1482"/>
      <c r="JBC235" s="1152"/>
      <c r="JBD235" s="1153"/>
      <c r="JBE235" s="1271"/>
      <c r="JBF235" s="1271"/>
      <c r="JBG235" s="1271"/>
      <c r="JBH235" s="619"/>
      <c r="JBI235" s="210"/>
      <c r="JBJ235" s="1483"/>
      <c r="JBK235" s="1482"/>
      <c r="JBL235" s="1152"/>
      <c r="JBM235" s="1153"/>
      <c r="JBN235" s="1271"/>
      <c r="JBO235" s="1271"/>
      <c r="JBP235" s="1271"/>
      <c r="JBQ235" s="619"/>
      <c r="JBR235" s="210"/>
      <c r="JBS235" s="1483"/>
      <c r="JBT235" s="1482"/>
      <c r="JBU235" s="1152"/>
      <c r="JBV235" s="1153"/>
      <c r="JBW235" s="1271"/>
      <c r="JBX235" s="1271"/>
      <c r="JBY235" s="1271"/>
      <c r="JBZ235" s="619"/>
      <c r="JCA235" s="210"/>
      <c r="JCB235" s="1483"/>
      <c r="JCC235" s="1482"/>
      <c r="JCD235" s="1152"/>
      <c r="JCE235" s="1153"/>
      <c r="JCF235" s="1271"/>
      <c r="JCG235" s="1271"/>
      <c r="JCH235" s="1271"/>
      <c r="JCI235" s="619"/>
      <c r="JCJ235" s="210"/>
      <c r="JCK235" s="1483"/>
      <c r="JCL235" s="1482"/>
      <c r="JCM235" s="1152"/>
      <c r="JCN235" s="1153"/>
      <c r="JCO235" s="1271"/>
      <c r="JCP235" s="1271"/>
      <c r="JCQ235" s="1271"/>
      <c r="JCR235" s="619"/>
      <c r="JCS235" s="210"/>
      <c r="JCT235" s="1483"/>
      <c r="JCU235" s="1482"/>
      <c r="JCV235" s="1152"/>
      <c r="JCW235" s="1153"/>
      <c r="JCX235" s="1271"/>
      <c r="JCY235" s="1271"/>
      <c r="JCZ235" s="1271"/>
      <c r="JDA235" s="619"/>
      <c r="JDB235" s="210"/>
      <c r="JDC235" s="1483"/>
      <c r="JDD235" s="1482"/>
      <c r="JDE235" s="1152"/>
      <c r="JDF235" s="1153"/>
      <c r="JDG235" s="1271"/>
      <c r="JDH235" s="1271"/>
      <c r="JDI235" s="1271"/>
      <c r="JDJ235" s="619"/>
      <c r="JDK235" s="210"/>
      <c r="JDL235" s="1483"/>
      <c r="JDM235" s="1482"/>
      <c r="JDN235" s="1152"/>
      <c r="JDO235" s="1153"/>
      <c r="JDP235" s="1271"/>
      <c r="JDQ235" s="1271"/>
      <c r="JDR235" s="1271"/>
      <c r="JDS235" s="619"/>
      <c r="JDT235" s="210"/>
      <c r="JDU235" s="1483"/>
      <c r="JDV235" s="1482"/>
      <c r="JDW235" s="1152"/>
      <c r="JDX235" s="1153"/>
      <c r="JDY235" s="1271"/>
      <c r="JDZ235" s="1271"/>
      <c r="JEA235" s="1271"/>
      <c r="JEB235" s="619"/>
      <c r="JEC235" s="210"/>
      <c r="JED235" s="1483"/>
      <c r="JEE235" s="1482"/>
      <c r="JEF235" s="1152"/>
      <c r="JEG235" s="1153"/>
      <c r="JEH235" s="1271"/>
      <c r="JEI235" s="1271"/>
      <c r="JEJ235" s="1271"/>
      <c r="JEK235" s="619"/>
      <c r="JEL235" s="210"/>
      <c r="JEM235" s="1483"/>
      <c r="JEN235" s="1482"/>
      <c r="JEO235" s="1152"/>
      <c r="JEP235" s="1153"/>
      <c r="JEQ235" s="1271"/>
      <c r="JER235" s="1271"/>
      <c r="JES235" s="1271"/>
      <c r="JET235" s="619"/>
      <c r="JEU235" s="210"/>
      <c r="JEV235" s="1483"/>
      <c r="JEW235" s="1482"/>
      <c r="JEX235" s="1152"/>
      <c r="JEY235" s="1153"/>
      <c r="JEZ235" s="1271"/>
      <c r="JFA235" s="1271"/>
      <c r="JFB235" s="1271"/>
      <c r="JFC235" s="619"/>
      <c r="JFD235" s="210"/>
      <c r="JFE235" s="1483"/>
      <c r="JFF235" s="1482"/>
      <c r="JFG235" s="1152"/>
      <c r="JFH235" s="1153"/>
      <c r="JFI235" s="1271"/>
      <c r="JFJ235" s="1271"/>
      <c r="JFK235" s="1271"/>
      <c r="JFL235" s="619"/>
      <c r="JFM235" s="210"/>
      <c r="JFN235" s="1483"/>
      <c r="JFO235" s="1482"/>
      <c r="JFP235" s="1152"/>
      <c r="JFQ235" s="1153"/>
      <c r="JFR235" s="1271"/>
      <c r="JFS235" s="1271"/>
      <c r="JFT235" s="1271"/>
      <c r="JFU235" s="619"/>
      <c r="JFV235" s="210"/>
      <c r="JFW235" s="1483"/>
      <c r="JFX235" s="1482"/>
      <c r="JFY235" s="1152"/>
      <c r="JFZ235" s="1153"/>
      <c r="JGA235" s="1271"/>
      <c r="JGB235" s="1271"/>
      <c r="JGC235" s="1271"/>
      <c r="JGD235" s="619"/>
      <c r="JGE235" s="210"/>
      <c r="JGF235" s="1483"/>
      <c r="JGG235" s="1482"/>
      <c r="JGH235" s="1152"/>
      <c r="JGI235" s="1153"/>
      <c r="JGJ235" s="1271"/>
      <c r="JGK235" s="1271"/>
      <c r="JGL235" s="1271"/>
      <c r="JGM235" s="619"/>
      <c r="JGN235" s="210"/>
      <c r="JGO235" s="1483"/>
      <c r="JGP235" s="1482"/>
      <c r="JGQ235" s="1152"/>
      <c r="JGR235" s="1153"/>
      <c r="JGS235" s="1271"/>
      <c r="JGT235" s="1271"/>
      <c r="JGU235" s="1271"/>
      <c r="JGV235" s="619"/>
      <c r="JGW235" s="210"/>
      <c r="JGX235" s="1483"/>
      <c r="JGY235" s="1482"/>
      <c r="JGZ235" s="1152"/>
      <c r="JHA235" s="1153"/>
      <c r="JHB235" s="1271"/>
      <c r="JHC235" s="1271"/>
      <c r="JHD235" s="1271"/>
      <c r="JHE235" s="619"/>
      <c r="JHF235" s="210"/>
      <c r="JHG235" s="1483"/>
      <c r="JHH235" s="1482"/>
      <c r="JHI235" s="1152"/>
      <c r="JHJ235" s="1153"/>
      <c r="JHK235" s="1271"/>
      <c r="JHL235" s="1271"/>
      <c r="JHM235" s="1271"/>
      <c r="JHN235" s="619"/>
      <c r="JHO235" s="210"/>
      <c r="JHP235" s="1483"/>
      <c r="JHQ235" s="1482"/>
      <c r="JHR235" s="1152"/>
      <c r="JHS235" s="1153"/>
      <c r="JHT235" s="1271"/>
      <c r="JHU235" s="1271"/>
      <c r="JHV235" s="1271"/>
      <c r="JHW235" s="619"/>
      <c r="JHX235" s="210"/>
      <c r="JHY235" s="1483"/>
      <c r="JHZ235" s="1482"/>
      <c r="JIA235" s="1152"/>
      <c r="JIB235" s="1153"/>
      <c r="JIC235" s="1271"/>
      <c r="JID235" s="1271"/>
      <c r="JIE235" s="1271"/>
      <c r="JIF235" s="619"/>
      <c r="JIG235" s="210"/>
      <c r="JIH235" s="1483"/>
      <c r="JII235" s="1482"/>
      <c r="JIJ235" s="1152"/>
      <c r="JIK235" s="1153"/>
      <c r="JIL235" s="1271"/>
      <c r="JIM235" s="1271"/>
      <c r="JIN235" s="1271"/>
      <c r="JIO235" s="619"/>
      <c r="JIP235" s="210"/>
      <c r="JIQ235" s="1483"/>
      <c r="JIR235" s="1482"/>
      <c r="JIS235" s="1152"/>
      <c r="JIT235" s="1153"/>
      <c r="JIU235" s="1271"/>
      <c r="JIV235" s="1271"/>
      <c r="JIW235" s="1271"/>
      <c r="JIX235" s="619"/>
      <c r="JIY235" s="210"/>
      <c r="JIZ235" s="1483"/>
      <c r="JJA235" s="1482"/>
      <c r="JJB235" s="1152"/>
      <c r="JJC235" s="1153"/>
      <c r="JJD235" s="1271"/>
      <c r="JJE235" s="1271"/>
      <c r="JJF235" s="1271"/>
      <c r="JJG235" s="619"/>
      <c r="JJH235" s="210"/>
      <c r="JJI235" s="1483"/>
      <c r="JJJ235" s="1482"/>
      <c r="JJK235" s="1152"/>
      <c r="JJL235" s="1153"/>
      <c r="JJM235" s="1271"/>
      <c r="JJN235" s="1271"/>
      <c r="JJO235" s="1271"/>
      <c r="JJP235" s="619"/>
      <c r="JJQ235" s="210"/>
      <c r="JJR235" s="1483"/>
      <c r="JJS235" s="1482"/>
      <c r="JJT235" s="1152"/>
      <c r="JJU235" s="1153"/>
      <c r="JJV235" s="1271"/>
      <c r="JJW235" s="1271"/>
      <c r="JJX235" s="1271"/>
      <c r="JJY235" s="619"/>
      <c r="JJZ235" s="210"/>
      <c r="JKA235" s="1483"/>
      <c r="JKB235" s="1482"/>
      <c r="JKC235" s="1152"/>
      <c r="JKD235" s="1153"/>
      <c r="JKE235" s="1271"/>
      <c r="JKF235" s="1271"/>
      <c r="JKG235" s="1271"/>
      <c r="JKH235" s="619"/>
      <c r="JKI235" s="210"/>
      <c r="JKJ235" s="1483"/>
      <c r="JKK235" s="1482"/>
      <c r="JKL235" s="1152"/>
      <c r="JKM235" s="1153"/>
      <c r="JKN235" s="1271"/>
      <c r="JKO235" s="1271"/>
      <c r="JKP235" s="1271"/>
      <c r="JKQ235" s="619"/>
      <c r="JKR235" s="210"/>
      <c r="JKS235" s="1483"/>
      <c r="JKT235" s="1482"/>
      <c r="JKU235" s="1152"/>
      <c r="JKV235" s="1153"/>
      <c r="JKW235" s="1271"/>
      <c r="JKX235" s="1271"/>
      <c r="JKY235" s="1271"/>
      <c r="JKZ235" s="619"/>
      <c r="JLA235" s="210"/>
      <c r="JLB235" s="1483"/>
      <c r="JLC235" s="1482"/>
      <c r="JLD235" s="1152"/>
      <c r="JLE235" s="1153"/>
      <c r="JLF235" s="1271"/>
      <c r="JLG235" s="1271"/>
      <c r="JLH235" s="1271"/>
      <c r="JLI235" s="619"/>
      <c r="JLJ235" s="210"/>
      <c r="JLK235" s="1483"/>
      <c r="JLL235" s="1482"/>
      <c r="JLM235" s="1152"/>
      <c r="JLN235" s="1153"/>
      <c r="JLO235" s="1271"/>
      <c r="JLP235" s="1271"/>
      <c r="JLQ235" s="1271"/>
      <c r="JLR235" s="619"/>
      <c r="JLS235" s="210"/>
      <c r="JLT235" s="1483"/>
      <c r="JLU235" s="1482"/>
      <c r="JLV235" s="1152"/>
      <c r="JLW235" s="1153"/>
      <c r="JLX235" s="1271"/>
      <c r="JLY235" s="1271"/>
      <c r="JLZ235" s="1271"/>
      <c r="JMA235" s="619"/>
      <c r="JMB235" s="210"/>
      <c r="JMC235" s="1483"/>
      <c r="JMD235" s="1482"/>
      <c r="JME235" s="1152"/>
      <c r="JMF235" s="1153"/>
      <c r="JMG235" s="1271"/>
      <c r="JMH235" s="1271"/>
      <c r="JMI235" s="1271"/>
      <c r="JMJ235" s="619"/>
      <c r="JMK235" s="210"/>
      <c r="JML235" s="1483"/>
      <c r="JMM235" s="1482"/>
      <c r="JMN235" s="1152"/>
      <c r="JMO235" s="1153"/>
      <c r="JMP235" s="1271"/>
      <c r="JMQ235" s="1271"/>
      <c r="JMR235" s="1271"/>
      <c r="JMS235" s="619"/>
      <c r="JMT235" s="210"/>
      <c r="JMU235" s="1483"/>
      <c r="JMV235" s="1482"/>
      <c r="JMW235" s="1152"/>
      <c r="JMX235" s="1153"/>
      <c r="JMY235" s="1271"/>
      <c r="JMZ235" s="1271"/>
      <c r="JNA235" s="1271"/>
      <c r="JNB235" s="619"/>
      <c r="JNC235" s="210"/>
      <c r="JND235" s="1483"/>
      <c r="JNE235" s="1482"/>
      <c r="JNF235" s="1152"/>
      <c r="JNG235" s="1153"/>
      <c r="JNH235" s="1271"/>
      <c r="JNI235" s="1271"/>
      <c r="JNJ235" s="1271"/>
      <c r="JNK235" s="619"/>
      <c r="JNL235" s="210"/>
      <c r="JNM235" s="1483"/>
      <c r="JNN235" s="1482"/>
      <c r="JNO235" s="1152"/>
      <c r="JNP235" s="1153"/>
      <c r="JNQ235" s="1271"/>
      <c r="JNR235" s="1271"/>
      <c r="JNS235" s="1271"/>
      <c r="JNT235" s="619"/>
      <c r="JNU235" s="210"/>
      <c r="JNV235" s="1483"/>
      <c r="JNW235" s="1482"/>
      <c r="JNX235" s="1152"/>
      <c r="JNY235" s="1153"/>
      <c r="JNZ235" s="1271"/>
      <c r="JOA235" s="1271"/>
      <c r="JOB235" s="1271"/>
      <c r="JOC235" s="619"/>
      <c r="JOD235" s="210"/>
      <c r="JOE235" s="1483"/>
      <c r="JOF235" s="1482"/>
      <c r="JOG235" s="1152"/>
      <c r="JOH235" s="1153"/>
      <c r="JOI235" s="1271"/>
      <c r="JOJ235" s="1271"/>
      <c r="JOK235" s="1271"/>
      <c r="JOL235" s="619"/>
      <c r="JOM235" s="210"/>
      <c r="JON235" s="1483"/>
      <c r="JOO235" s="1482"/>
      <c r="JOP235" s="1152"/>
      <c r="JOQ235" s="1153"/>
      <c r="JOR235" s="1271"/>
      <c r="JOS235" s="1271"/>
      <c r="JOT235" s="1271"/>
      <c r="JOU235" s="619"/>
      <c r="JOV235" s="210"/>
      <c r="JOW235" s="1483"/>
      <c r="JOX235" s="1482"/>
      <c r="JOY235" s="1152"/>
      <c r="JOZ235" s="1153"/>
      <c r="JPA235" s="1271"/>
      <c r="JPB235" s="1271"/>
      <c r="JPC235" s="1271"/>
      <c r="JPD235" s="619"/>
      <c r="JPE235" s="210"/>
      <c r="JPF235" s="1483"/>
      <c r="JPG235" s="1482"/>
      <c r="JPH235" s="1152"/>
      <c r="JPI235" s="1153"/>
      <c r="JPJ235" s="1271"/>
      <c r="JPK235" s="1271"/>
      <c r="JPL235" s="1271"/>
      <c r="JPM235" s="619"/>
      <c r="JPN235" s="210"/>
      <c r="JPO235" s="1483"/>
      <c r="JPP235" s="1482"/>
      <c r="JPQ235" s="1152"/>
      <c r="JPR235" s="1153"/>
      <c r="JPS235" s="1271"/>
      <c r="JPT235" s="1271"/>
      <c r="JPU235" s="1271"/>
      <c r="JPV235" s="619"/>
      <c r="JPW235" s="210"/>
      <c r="JPX235" s="1483"/>
      <c r="JPY235" s="1482"/>
      <c r="JPZ235" s="1152"/>
      <c r="JQA235" s="1153"/>
      <c r="JQB235" s="1271"/>
      <c r="JQC235" s="1271"/>
      <c r="JQD235" s="1271"/>
      <c r="JQE235" s="619"/>
      <c r="JQF235" s="210"/>
      <c r="JQG235" s="1483"/>
      <c r="JQH235" s="1482"/>
      <c r="JQI235" s="1152"/>
      <c r="JQJ235" s="1153"/>
      <c r="JQK235" s="1271"/>
      <c r="JQL235" s="1271"/>
      <c r="JQM235" s="1271"/>
      <c r="JQN235" s="619"/>
      <c r="JQO235" s="210"/>
      <c r="JQP235" s="1483"/>
      <c r="JQQ235" s="1482"/>
      <c r="JQR235" s="1152"/>
      <c r="JQS235" s="1153"/>
      <c r="JQT235" s="1271"/>
      <c r="JQU235" s="1271"/>
      <c r="JQV235" s="1271"/>
      <c r="JQW235" s="619"/>
      <c r="JQX235" s="210"/>
      <c r="JQY235" s="1483"/>
      <c r="JQZ235" s="1482"/>
      <c r="JRA235" s="1152"/>
      <c r="JRB235" s="1153"/>
      <c r="JRC235" s="1271"/>
      <c r="JRD235" s="1271"/>
      <c r="JRE235" s="1271"/>
      <c r="JRF235" s="619"/>
      <c r="JRG235" s="210"/>
      <c r="JRH235" s="1483"/>
      <c r="JRI235" s="1482"/>
      <c r="JRJ235" s="1152"/>
      <c r="JRK235" s="1153"/>
      <c r="JRL235" s="1271"/>
      <c r="JRM235" s="1271"/>
      <c r="JRN235" s="1271"/>
      <c r="JRO235" s="619"/>
      <c r="JRP235" s="210"/>
      <c r="JRQ235" s="1483"/>
      <c r="JRR235" s="1482"/>
      <c r="JRS235" s="1152"/>
      <c r="JRT235" s="1153"/>
      <c r="JRU235" s="1271"/>
      <c r="JRV235" s="1271"/>
      <c r="JRW235" s="1271"/>
      <c r="JRX235" s="619"/>
      <c r="JRY235" s="210"/>
      <c r="JRZ235" s="1483"/>
      <c r="JSA235" s="1482"/>
      <c r="JSB235" s="1152"/>
      <c r="JSC235" s="1153"/>
      <c r="JSD235" s="1271"/>
      <c r="JSE235" s="1271"/>
      <c r="JSF235" s="1271"/>
      <c r="JSG235" s="619"/>
      <c r="JSH235" s="210"/>
      <c r="JSI235" s="1483"/>
      <c r="JSJ235" s="1482"/>
      <c r="JSK235" s="1152"/>
      <c r="JSL235" s="1153"/>
      <c r="JSM235" s="1271"/>
      <c r="JSN235" s="1271"/>
      <c r="JSO235" s="1271"/>
      <c r="JSP235" s="619"/>
      <c r="JSQ235" s="210"/>
      <c r="JSR235" s="1483"/>
      <c r="JSS235" s="1482"/>
      <c r="JST235" s="1152"/>
      <c r="JSU235" s="1153"/>
      <c r="JSV235" s="1271"/>
      <c r="JSW235" s="1271"/>
      <c r="JSX235" s="1271"/>
      <c r="JSY235" s="619"/>
      <c r="JSZ235" s="210"/>
      <c r="JTA235" s="1483"/>
      <c r="JTB235" s="1482"/>
      <c r="JTC235" s="1152"/>
      <c r="JTD235" s="1153"/>
      <c r="JTE235" s="1271"/>
      <c r="JTF235" s="1271"/>
      <c r="JTG235" s="1271"/>
      <c r="JTH235" s="619"/>
      <c r="JTI235" s="210"/>
      <c r="JTJ235" s="1483"/>
      <c r="JTK235" s="1482"/>
      <c r="JTL235" s="1152"/>
      <c r="JTM235" s="1153"/>
      <c r="JTN235" s="1271"/>
      <c r="JTO235" s="1271"/>
      <c r="JTP235" s="1271"/>
      <c r="JTQ235" s="619"/>
      <c r="JTR235" s="210"/>
      <c r="JTS235" s="1483"/>
      <c r="JTT235" s="1482"/>
      <c r="JTU235" s="1152"/>
      <c r="JTV235" s="1153"/>
      <c r="JTW235" s="1271"/>
      <c r="JTX235" s="1271"/>
      <c r="JTY235" s="1271"/>
      <c r="JTZ235" s="619"/>
      <c r="JUA235" s="210"/>
      <c r="JUB235" s="1483"/>
      <c r="JUC235" s="1482"/>
      <c r="JUD235" s="1152"/>
      <c r="JUE235" s="1153"/>
      <c r="JUF235" s="1271"/>
      <c r="JUG235" s="1271"/>
      <c r="JUH235" s="1271"/>
      <c r="JUI235" s="619"/>
      <c r="JUJ235" s="210"/>
      <c r="JUK235" s="1483"/>
      <c r="JUL235" s="1482"/>
      <c r="JUM235" s="1152"/>
      <c r="JUN235" s="1153"/>
      <c r="JUO235" s="1271"/>
      <c r="JUP235" s="1271"/>
      <c r="JUQ235" s="1271"/>
      <c r="JUR235" s="619"/>
      <c r="JUS235" s="210"/>
      <c r="JUT235" s="1483"/>
      <c r="JUU235" s="1482"/>
      <c r="JUV235" s="1152"/>
      <c r="JUW235" s="1153"/>
      <c r="JUX235" s="1271"/>
      <c r="JUY235" s="1271"/>
      <c r="JUZ235" s="1271"/>
      <c r="JVA235" s="619"/>
      <c r="JVB235" s="210"/>
      <c r="JVC235" s="1483"/>
      <c r="JVD235" s="1482"/>
      <c r="JVE235" s="1152"/>
      <c r="JVF235" s="1153"/>
      <c r="JVG235" s="1271"/>
      <c r="JVH235" s="1271"/>
      <c r="JVI235" s="1271"/>
      <c r="JVJ235" s="619"/>
      <c r="JVK235" s="210"/>
      <c r="JVL235" s="1483"/>
      <c r="JVM235" s="1482"/>
      <c r="JVN235" s="1152"/>
      <c r="JVO235" s="1153"/>
      <c r="JVP235" s="1271"/>
      <c r="JVQ235" s="1271"/>
      <c r="JVR235" s="1271"/>
      <c r="JVS235" s="619"/>
      <c r="JVT235" s="210"/>
      <c r="JVU235" s="1483"/>
      <c r="JVV235" s="1482"/>
      <c r="JVW235" s="1152"/>
      <c r="JVX235" s="1153"/>
      <c r="JVY235" s="1271"/>
      <c r="JVZ235" s="1271"/>
      <c r="JWA235" s="1271"/>
      <c r="JWB235" s="619"/>
      <c r="JWC235" s="210"/>
      <c r="JWD235" s="1483"/>
      <c r="JWE235" s="1482"/>
      <c r="JWF235" s="1152"/>
      <c r="JWG235" s="1153"/>
      <c r="JWH235" s="1271"/>
      <c r="JWI235" s="1271"/>
      <c r="JWJ235" s="1271"/>
      <c r="JWK235" s="619"/>
      <c r="JWL235" s="210"/>
      <c r="JWM235" s="1483"/>
      <c r="JWN235" s="1482"/>
      <c r="JWO235" s="1152"/>
      <c r="JWP235" s="1153"/>
      <c r="JWQ235" s="1271"/>
      <c r="JWR235" s="1271"/>
      <c r="JWS235" s="1271"/>
      <c r="JWT235" s="619"/>
      <c r="JWU235" s="210"/>
      <c r="JWV235" s="1483"/>
      <c r="JWW235" s="1482"/>
      <c r="JWX235" s="1152"/>
      <c r="JWY235" s="1153"/>
      <c r="JWZ235" s="1271"/>
      <c r="JXA235" s="1271"/>
      <c r="JXB235" s="1271"/>
      <c r="JXC235" s="619"/>
      <c r="JXD235" s="210"/>
      <c r="JXE235" s="1483"/>
      <c r="JXF235" s="1482"/>
      <c r="JXG235" s="1152"/>
      <c r="JXH235" s="1153"/>
      <c r="JXI235" s="1271"/>
      <c r="JXJ235" s="1271"/>
      <c r="JXK235" s="1271"/>
      <c r="JXL235" s="619"/>
      <c r="JXM235" s="210"/>
      <c r="JXN235" s="1483"/>
      <c r="JXO235" s="1482"/>
      <c r="JXP235" s="1152"/>
      <c r="JXQ235" s="1153"/>
      <c r="JXR235" s="1271"/>
      <c r="JXS235" s="1271"/>
      <c r="JXT235" s="1271"/>
      <c r="JXU235" s="619"/>
      <c r="JXV235" s="210"/>
      <c r="JXW235" s="1483"/>
      <c r="JXX235" s="1482"/>
      <c r="JXY235" s="1152"/>
      <c r="JXZ235" s="1153"/>
      <c r="JYA235" s="1271"/>
      <c r="JYB235" s="1271"/>
      <c r="JYC235" s="1271"/>
      <c r="JYD235" s="619"/>
      <c r="JYE235" s="210"/>
      <c r="JYF235" s="1483"/>
      <c r="JYG235" s="1482"/>
      <c r="JYH235" s="1152"/>
      <c r="JYI235" s="1153"/>
      <c r="JYJ235" s="1271"/>
      <c r="JYK235" s="1271"/>
      <c r="JYL235" s="1271"/>
      <c r="JYM235" s="619"/>
      <c r="JYN235" s="210"/>
      <c r="JYO235" s="1483"/>
      <c r="JYP235" s="1482"/>
      <c r="JYQ235" s="1152"/>
      <c r="JYR235" s="1153"/>
      <c r="JYS235" s="1271"/>
      <c r="JYT235" s="1271"/>
      <c r="JYU235" s="1271"/>
      <c r="JYV235" s="619"/>
      <c r="JYW235" s="210"/>
      <c r="JYX235" s="1483"/>
      <c r="JYY235" s="1482"/>
      <c r="JYZ235" s="1152"/>
      <c r="JZA235" s="1153"/>
      <c r="JZB235" s="1271"/>
      <c r="JZC235" s="1271"/>
      <c r="JZD235" s="1271"/>
      <c r="JZE235" s="619"/>
      <c r="JZF235" s="210"/>
      <c r="JZG235" s="1483"/>
      <c r="JZH235" s="1482"/>
      <c r="JZI235" s="1152"/>
      <c r="JZJ235" s="1153"/>
      <c r="JZK235" s="1271"/>
      <c r="JZL235" s="1271"/>
      <c r="JZM235" s="1271"/>
      <c r="JZN235" s="619"/>
      <c r="JZO235" s="210"/>
      <c r="JZP235" s="1483"/>
      <c r="JZQ235" s="1482"/>
      <c r="JZR235" s="1152"/>
      <c r="JZS235" s="1153"/>
      <c r="JZT235" s="1271"/>
      <c r="JZU235" s="1271"/>
      <c r="JZV235" s="1271"/>
      <c r="JZW235" s="619"/>
      <c r="JZX235" s="210"/>
      <c r="JZY235" s="1483"/>
      <c r="JZZ235" s="1482"/>
      <c r="KAA235" s="1152"/>
      <c r="KAB235" s="1153"/>
      <c r="KAC235" s="1271"/>
      <c r="KAD235" s="1271"/>
      <c r="KAE235" s="1271"/>
      <c r="KAF235" s="619"/>
      <c r="KAG235" s="210"/>
      <c r="KAH235" s="1483"/>
      <c r="KAI235" s="1482"/>
      <c r="KAJ235" s="1152"/>
      <c r="KAK235" s="1153"/>
      <c r="KAL235" s="1271"/>
      <c r="KAM235" s="1271"/>
      <c r="KAN235" s="1271"/>
      <c r="KAO235" s="619"/>
      <c r="KAP235" s="210"/>
      <c r="KAQ235" s="1483"/>
      <c r="KAR235" s="1482"/>
      <c r="KAS235" s="1152"/>
      <c r="KAT235" s="1153"/>
      <c r="KAU235" s="1271"/>
      <c r="KAV235" s="1271"/>
      <c r="KAW235" s="1271"/>
      <c r="KAX235" s="619"/>
      <c r="KAY235" s="210"/>
      <c r="KAZ235" s="1483"/>
      <c r="KBA235" s="1482"/>
      <c r="KBB235" s="1152"/>
      <c r="KBC235" s="1153"/>
      <c r="KBD235" s="1271"/>
      <c r="KBE235" s="1271"/>
      <c r="KBF235" s="1271"/>
      <c r="KBG235" s="619"/>
      <c r="KBH235" s="210"/>
      <c r="KBI235" s="1483"/>
      <c r="KBJ235" s="1482"/>
      <c r="KBK235" s="1152"/>
      <c r="KBL235" s="1153"/>
      <c r="KBM235" s="1271"/>
      <c r="KBN235" s="1271"/>
      <c r="KBO235" s="1271"/>
      <c r="KBP235" s="619"/>
      <c r="KBQ235" s="210"/>
      <c r="KBR235" s="1483"/>
      <c r="KBS235" s="1482"/>
      <c r="KBT235" s="1152"/>
      <c r="KBU235" s="1153"/>
      <c r="KBV235" s="1271"/>
      <c r="KBW235" s="1271"/>
      <c r="KBX235" s="1271"/>
      <c r="KBY235" s="619"/>
      <c r="KBZ235" s="210"/>
      <c r="KCA235" s="1483"/>
      <c r="KCB235" s="1482"/>
      <c r="KCC235" s="1152"/>
      <c r="KCD235" s="1153"/>
      <c r="KCE235" s="1271"/>
      <c r="KCF235" s="1271"/>
      <c r="KCG235" s="1271"/>
      <c r="KCH235" s="619"/>
      <c r="KCI235" s="210"/>
      <c r="KCJ235" s="1483"/>
      <c r="KCK235" s="1482"/>
      <c r="KCL235" s="1152"/>
      <c r="KCM235" s="1153"/>
      <c r="KCN235" s="1271"/>
      <c r="KCO235" s="1271"/>
      <c r="KCP235" s="1271"/>
      <c r="KCQ235" s="619"/>
      <c r="KCR235" s="210"/>
      <c r="KCS235" s="1483"/>
      <c r="KCT235" s="1482"/>
      <c r="KCU235" s="1152"/>
      <c r="KCV235" s="1153"/>
      <c r="KCW235" s="1271"/>
      <c r="KCX235" s="1271"/>
      <c r="KCY235" s="1271"/>
      <c r="KCZ235" s="619"/>
      <c r="KDA235" s="210"/>
      <c r="KDB235" s="1483"/>
      <c r="KDC235" s="1482"/>
      <c r="KDD235" s="1152"/>
      <c r="KDE235" s="1153"/>
      <c r="KDF235" s="1271"/>
      <c r="KDG235" s="1271"/>
      <c r="KDH235" s="1271"/>
      <c r="KDI235" s="619"/>
      <c r="KDJ235" s="210"/>
      <c r="KDK235" s="1483"/>
      <c r="KDL235" s="1482"/>
      <c r="KDM235" s="1152"/>
      <c r="KDN235" s="1153"/>
      <c r="KDO235" s="1271"/>
      <c r="KDP235" s="1271"/>
      <c r="KDQ235" s="1271"/>
      <c r="KDR235" s="619"/>
      <c r="KDS235" s="210"/>
      <c r="KDT235" s="1483"/>
      <c r="KDU235" s="1482"/>
      <c r="KDV235" s="1152"/>
      <c r="KDW235" s="1153"/>
      <c r="KDX235" s="1271"/>
      <c r="KDY235" s="1271"/>
      <c r="KDZ235" s="1271"/>
      <c r="KEA235" s="619"/>
      <c r="KEB235" s="210"/>
      <c r="KEC235" s="1483"/>
      <c r="KED235" s="1482"/>
      <c r="KEE235" s="1152"/>
      <c r="KEF235" s="1153"/>
      <c r="KEG235" s="1271"/>
      <c r="KEH235" s="1271"/>
      <c r="KEI235" s="1271"/>
      <c r="KEJ235" s="619"/>
      <c r="KEK235" s="210"/>
      <c r="KEL235" s="1483"/>
      <c r="KEM235" s="1482"/>
      <c r="KEN235" s="1152"/>
      <c r="KEO235" s="1153"/>
      <c r="KEP235" s="1271"/>
      <c r="KEQ235" s="1271"/>
      <c r="KER235" s="1271"/>
      <c r="KES235" s="619"/>
      <c r="KET235" s="210"/>
      <c r="KEU235" s="1483"/>
      <c r="KEV235" s="1482"/>
      <c r="KEW235" s="1152"/>
      <c r="KEX235" s="1153"/>
      <c r="KEY235" s="1271"/>
      <c r="KEZ235" s="1271"/>
      <c r="KFA235" s="1271"/>
      <c r="KFB235" s="619"/>
      <c r="KFC235" s="210"/>
      <c r="KFD235" s="1483"/>
      <c r="KFE235" s="1482"/>
      <c r="KFF235" s="1152"/>
      <c r="KFG235" s="1153"/>
      <c r="KFH235" s="1271"/>
      <c r="KFI235" s="1271"/>
      <c r="KFJ235" s="1271"/>
      <c r="KFK235" s="619"/>
      <c r="KFL235" s="210"/>
      <c r="KFM235" s="1483"/>
      <c r="KFN235" s="1482"/>
      <c r="KFO235" s="1152"/>
      <c r="KFP235" s="1153"/>
      <c r="KFQ235" s="1271"/>
      <c r="KFR235" s="1271"/>
      <c r="KFS235" s="1271"/>
      <c r="KFT235" s="619"/>
      <c r="KFU235" s="210"/>
      <c r="KFV235" s="1483"/>
      <c r="KFW235" s="1482"/>
      <c r="KFX235" s="1152"/>
      <c r="KFY235" s="1153"/>
      <c r="KFZ235" s="1271"/>
      <c r="KGA235" s="1271"/>
      <c r="KGB235" s="1271"/>
      <c r="KGC235" s="619"/>
      <c r="KGD235" s="210"/>
      <c r="KGE235" s="1483"/>
      <c r="KGF235" s="1482"/>
      <c r="KGG235" s="1152"/>
      <c r="KGH235" s="1153"/>
      <c r="KGI235" s="1271"/>
      <c r="KGJ235" s="1271"/>
      <c r="KGK235" s="1271"/>
      <c r="KGL235" s="619"/>
      <c r="KGM235" s="210"/>
      <c r="KGN235" s="1483"/>
      <c r="KGO235" s="1482"/>
      <c r="KGP235" s="1152"/>
      <c r="KGQ235" s="1153"/>
      <c r="KGR235" s="1271"/>
      <c r="KGS235" s="1271"/>
      <c r="KGT235" s="1271"/>
      <c r="KGU235" s="619"/>
      <c r="KGV235" s="210"/>
      <c r="KGW235" s="1483"/>
      <c r="KGX235" s="1482"/>
      <c r="KGY235" s="1152"/>
      <c r="KGZ235" s="1153"/>
      <c r="KHA235" s="1271"/>
      <c r="KHB235" s="1271"/>
      <c r="KHC235" s="1271"/>
      <c r="KHD235" s="619"/>
      <c r="KHE235" s="210"/>
      <c r="KHF235" s="1483"/>
      <c r="KHG235" s="1482"/>
      <c r="KHH235" s="1152"/>
      <c r="KHI235" s="1153"/>
      <c r="KHJ235" s="1271"/>
      <c r="KHK235" s="1271"/>
      <c r="KHL235" s="1271"/>
      <c r="KHM235" s="619"/>
      <c r="KHN235" s="210"/>
      <c r="KHO235" s="1483"/>
      <c r="KHP235" s="1482"/>
      <c r="KHQ235" s="1152"/>
      <c r="KHR235" s="1153"/>
      <c r="KHS235" s="1271"/>
      <c r="KHT235" s="1271"/>
      <c r="KHU235" s="1271"/>
      <c r="KHV235" s="619"/>
      <c r="KHW235" s="210"/>
      <c r="KHX235" s="1483"/>
      <c r="KHY235" s="1482"/>
      <c r="KHZ235" s="1152"/>
      <c r="KIA235" s="1153"/>
      <c r="KIB235" s="1271"/>
      <c r="KIC235" s="1271"/>
      <c r="KID235" s="1271"/>
      <c r="KIE235" s="619"/>
      <c r="KIF235" s="210"/>
      <c r="KIG235" s="1483"/>
      <c r="KIH235" s="1482"/>
      <c r="KII235" s="1152"/>
      <c r="KIJ235" s="1153"/>
      <c r="KIK235" s="1271"/>
      <c r="KIL235" s="1271"/>
      <c r="KIM235" s="1271"/>
      <c r="KIN235" s="619"/>
      <c r="KIO235" s="210"/>
      <c r="KIP235" s="1483"/>
      <c r="KIQ235" s="1482"/>
      <c r="KIR235" s="1152"/>
      <c r="KIS235" s="1153"/>
      <c r="KIT235" s="1271"/>
      <c r="KIU235" s="1271"/>
      <c r="KIV235" s="1271"/>
      <c r="KIW235" s="619"/>
      <c r="KIX235" s="210"/>
      <c r="KIY235" s="1483"/>
      <c r="KIZ235" s="1482"/>
      <c r="KJA235" s="1152"/>
      <c r="KJB235" s="1153"/>
      <c r="KJC235" s="1271"/>
      <c r="KJD235" s="1271"/>
      <c r="KJE235" s="1271"/>
      <c r="KJF235" s="619"/>
      <c r="KJG235" s="210"/>
      <c r="KJH235" s="1483"/>
      <c r="KJI235" s="1482"/>
      <c r="KJJ235" s="1152"/>
      <c r="KJK235" s="1153"/>
      <c r="KJL235" s="1271"/>
      <c r="KJM235" s="1271"/>
      <c r="KJN235" s="1271"/>
      <c r="KJO235" s="619"/>
      <c r="KJP235" s="210"/>
      <c r="KJQ235" s="1483"/>
      <c r="KJR235" s="1482"/>
      <c r="KJS235" s="1152"/>
      <c r="KJT235" s="1153"/>
      <c r="KJU235" s="1271"/>
      <c r="KJV235" s="1271"/>
      <c r="KJW235" s="1271"/>
      <c r="KJX235" s="619"/>
      <c r="KJY235" s="210"/>
      <c r="KJZ235" s="1483"/>
      <c r="KKA235" s="1482"/>
      <c r="KKB235" s="1152"/>
      <c r="KKC235" s="1153"/>
      <c r="KKD235" s="1271"/>
      <c r="KKE235" s="1271"/>
      <c r="KKF235" s="1271"/>
      <c r="KKG235" s="619"/>
      <c r="KKH235" s="210"/>
      <c r="KKI235" s="1483"/>
      <c r="KKJ235" s="1482"/>
      <c r="KKK235" s="1152"/>
      <c r="KKL235" s="1153"/>
      <c r="KKM235" s="1271"/>
      <c r="KKN235" s="1271"/>
      <c r="KKO235" s="1271"/>
      <c r="KKP235" s="619"/>
      <c r="KKQ235" s="210"/>
      <c r="KKR235" s="1483"/>
      <c r="KKS235" s="1482"/>
      <c r="KKT235" s="1152"/>
      <c r="KKU235" s="1153"/>
      <c r="KKV235" s="1271"/>
      <c r="KKW235" s="1271"/>
      <c r="KKX235" s="1271"/>
      <c r="KKY235" s="619"/>
      <c r="KKZ235" s="210"/>
      <c r="KLA235" s="1483"/>
      <c r="KLB235" s="1482"/>
      <c r="KLC235" s="1152"/>
      <c r="KLD235" s="1153"/>
      <c r="KLE235" s="1271"/>
      <c r="KLF235" s="1271"/>
      <c r="KLG235" s="1271"/>
      <c r="KLH235" s="619"/>
      <c r="KLI235" s="210"/>
      <c r="KLJ235" s="1483"/>
      <c r="KLK235" s="1482"/>
      <c r="KLL235" s="1152"/>
      <c r="KLM235" s="1153"/>
      <c r="KLN235" s="1271"/>
      <c r="KLO235" s="1271"/>
      <c r="KLP235" s="1271"/>
      <c r="KLQ235" s="619"/>
      <c r="KLR235" s="210"/>
      <c r="KLS235" s="1483"/>
      <c r="KLT235" s="1482"/>
      <c r="KLU235" s="1152"/>
      <c r="KLV235" s="1153"/>
      <c r="KLW235" s="1271"/>
      <c r="KLX235" s="1271"/>
      <c r="KLY235" s="1271"/>
      <c r="KLZ235" s="619"/>
      <c r="KMA235" s="210"/>
      <c r="KMB235" s="1483"/>
      <c r="KMC235" s="1482"/>
      <c r="KMD235" s="1152"/>
      <c r="KME235" s="1153"/>
      <c r="KMF235" s="1271"/>
      <c r="KMG235" s="1271"/>
      <c r="KMH235" s="1271"/>
      <c r="KMI235" s="619"/>
      <c r="KMJ235" s="210"/>
      <c r="KMK235" s="1483"/>
      <c r="KML235" s="1482"/>
      <c r="KMM235" s="1152"/>
      <c r="KMN235" s="1153"/>
      <c r="KMO235" s="1271"/>
      <c r="KMP235" s="1271"/>
      <c r="KMQ235" s="1271"/>
      <c r="KMR235" s="619"/>
      <c r="KMS235" s="210"/>
      <c r="KMT235" s="1483"/>
      <c r="KMU235" s="1482"/>
      <c r="KMV235" s="1152"/>
      <c r="KMW235" s="1153"/>
      <c r="KMX235" s="1271"/>
      <c r="KMY235" s="1271"/>
      <c r="KMZ235" s="1271"/>
      <c r="KNA235" s="619"/>
      <c r="KNB235" s="210"/>
      <c r="KNC235" s="1483"/>
      <c r="KND235" s="1482"/>
      <c r="KNE235" s="1152"/>
      <c r="KNF235" s="1153"/>
      <c r="KNG235" s="1271"/>
      <c r="KNH235" s="1271"/>
      <c r="KNI235" s="1271"/>
      <c r="KNJ235" s="619"/>
      <c r="KNK235" s="210"/>
      <c r="KNL235" s="1483"/>
      <c r="KNM235" s="1482"/>
      <c r="KNN235" s="1152"/>
      <c r="KNO235" s="1153"/>
      <c r="KNP235" s="1271"/>
      <c r="KNQ235" s="1271"/>
      <c r="KNR235" s="1271"/>
      <c r="KNS235" s="619"/>
      <c r="KNT235" s="210"/>
      <c r="KNU235" s="1483"/>
      <c r="KNV235" s="1482"/>
      <c r="KNW235" s="1152"/>
      <c r="KNX235" s="1153"/>
      <c r="KNY235" s="1271"/>
      <c r="KNZ235" s="1271"/>
      <c r="KOA235" s="1271"/>
      <c r="KOB235" s="619"/>
      <c r="KOC235" s="210"/>
      <c r="KOD235" s="1483"/>
      <c r="KOE235" s="1482"/>
      <c r="KOF235" s="1152"/>
      <c r="KOG235" s="1153"/>
      <c r="KOH235" s="1271"/>
      <c r="KOI235" s="1271"/>
      <c r="KOJ235" s="1271"/>
      <c r="KOK235" s="619"/>
      <c r="KOL235" s="210"/>
      <c r="KOM235" s="1483"/>
      <c r="KON235" s="1482"/>
      <c r="KOO235" s="1152"/>
      <c r="KOP235" s="1153"/>
      <c r="KOQ235" s="1271"/>
      <c r="KOR235" s="1271"/>
      <c r="KOS235" s="1271"/>
      <c r="KOT235" s="619"/>
      <c r="KOU235" s="210"/>
      <c r="KOV235" s="1483"/>
      <c r="KOW235" s="1482"/>
      <c r="KOX235" s="1152"/>
      <c r="KOY235" s="1153"/>
      <c r="KOZ235" s="1271"/>
      <c r="KPA235" s="1271"/>
      <c r="KPB235" s="1271"/>
      <c r="KPC235" s="619"/>
      <c r="KPD235" s="210"/>
      <c r="KPE235" s="1483"/>
      <c r="KPF235" s="1482"/>
      <c r="KPG235" s="1152"/>
      <c r="KPH235" s="1153"/>
      <c r="KPI235" s="1271"/>
      <c r="KPJ235" s="1271"/>
      <c r="KPK235" s="1271"/>
      <c r="KPL235" s="619"/>
      <c r="KPM235" s="210"/>
      <c r="KPN235" s="1483"/>
      <c r="KPO235" s="1482"/>
      <c r="KPP235" s="1152"/>
      <c r="KPQ235" s="1153"/>
      <c r="KPR235" s="1271"/>
      <c r="KPS235" s="1271"/>
      <c r="KPT235" s="1271"/>
      <c r="KPU235" s="619"/>
      <c r="KPV235" s="210"/>
      <c r="KPW235" s="1483"/>
      <c r="KPX235" s="1482"/>
      <c r="KPY235" s="1152"/>
      <c r="KPZ235" s="1153"/>
      <c r="KQA235" s="1271"/>
      <c r="KQB235" s="1271"/>
      <c r="KQC235" s="1271"/>
      <c r="KQD235" s="619"/>
      <c r="KQE235" s="210"/>
      <c r="KQF235" s="1483"/>
      <c r="KQG235" s="1482"/>
      <c r="KQH235" s="1152"/>
      <c r="KQI235" s="1153"/>
      <c r="KQJ235" s="1271"/>
      <c r="KQK235" s="1271"/>
      <c r="KQL235" s="1271"/>
      <c r="KQM235" s="619"/>
      <c r="KQN235" s="210"/>
      <c r="KQO235" s="1483"/>
      <c r="KQP235" s="1482"/>
      <c r="KQQ235" s="1152"/>
      <c r="KQR235" s="1153"/>
      <c r="KQS235" s="1271"/>
      <c r="KQT235" s="1271"/>
      <c r="KQU235" s="1271"/>
      <c r="KQV235" s="619"/>
      <c r="KQW235" s="210"/>
      <c r="KQX235" s="1483"/>
      <c r="KQY235" s="1482"/>
      <c r="KQZ235" s="1152"/>
      <c r="KRA235" s="1153"/>
      <c r="KRB235" s="1271"/>
      <c r="KRC235" s="1271"/>
      <c r="KRD235" s="1271"/>
      <c r="KRE235" s="619"/>
      <c r="KRF235" s="210"/>
      <c r="KRG235" s="1483"/>
      <c r="KRH235" s="1482"/>
      <c r="KRI235" s="1152"/>
      <c r="KRJ235" s="1153"/>
      <c r="KRK235" s="1271"/>
      <c r="KRL235" s="1271"/>
      <c r="KRM235" s="1271"/>
      <c r="KRN235" s="619"/>
      <c r="KRO235" s="210"/>
      <c r="KRP235" s="1483"/>
      <c r="KRQ235" s="1482"/>
      <c r="KRR235" s="1152"/>
      <c r="KRS235" s="1153"/>
      <c r="KRT235" s="1271"/>
      <c r="KRU235" s="1271"/>
      <c r="KRV235" s="1271"/>
      <c r="KRW235" s="619"/>
      <c r="KRX235" s="210"/>
      <c r="KRY235" s="1483"/>
      <c r="KRZ235" s="1482"/>
      <c r="KSA235" s="1152"/>
      <c r="KSB235" s="1153"/>
      <c r="KSC235" s="1271"/>
      <c r="KSD235" s="1271"/>
      <c r="KSE235" s="1271"/>
      <c r="KSF235" s="619"/>
      <c r="KSG235" s="210"/>
      <c r="KSH235" s="1483"/>
      <c r="KSI235" s="1482"/>
      <c r="KSJ235" s="1152"/>
      <c r="KSK235" s="1153"/>
      <c r="KSL235" s="1271"/>
      <c r="KSM235" s="1271"/>
      <c r="KSN235" s="1271"/>
      <c r="KSO235" s="619"/>
      <c r="KSP235" s="210"/>
      <c r="KSQ235" s="1483"/>
      <c r="KSR235" s="1482"/>
      <c r="KSS235" s="1152"/>
      <c r="KST235" s="1153"/>
      <c r="KSU235" s="1271"/>
      <c r="KSV235" s="1271"/>
      <c r="KSW235" s="1271"/>
      <c r="KSX235" s="619"/>
      <c r="KSY235" s="210"/>
      <c r="KSZ235" s="1483"/>
      <c r="KTA235" s="1482"/>
      <c r="KTB235" s="1152"/>
      <c r="KTC235" s="1153"/>
      <c r="KTD235" s="1271"/>
      <c r="KTE235" s="1271"/>
      <c r="KTF235" s="1271"/>
      <c r="KTG235" s="619"/>
      <c r="KTH235" s="210"/>
      <c r="KTI235" s="1483"/>
      <c r="KTJ235" s="1482"/>
      <c r="KTK235" s="1152"/>
      <c r="KTL235" s="1153"/>
      <c r="KTM235" s="1271"/>
      <c r="KTN235" s="1271"/>
      <c r="KTO235" s="1271"/>
      <c r="KTP235" s="619"/>
      <c r="KTQ235" s="210"/>
      <c r="KTR235" s="1483"/>
      <c r="KTS235" s="1482"/>
      <c r="KTT235" s="1152"/>
      <c r="KTU235" s="1153"/>
      <c r="KTV235" s="1271"/>
      <c r="KTW235" s="1271"/>
      <c r="KTX235" s="1271"/>
      <c r="KTY235" s="619"/>
      <c r="KTZ235" s="210"/>
      <c r="KUA235" s="1483"/>
      <c r="KUB235" s="1482"/>
      <c r="KUC235" s="1152"/>
      <c r="KUD235" s="1153"/>
      <c r="KUE235" s="1271"/>
      <c r="KUF235" s="1271"/>
      <c r="KUG235" s="1271"/>
      <c r="KUH235" s="619"/>
      <c r="KUI235" s="210"/>
      <c r="KUJ235" s="1483"/>
      <c r="KUK235" s="1482"/>
      <c r="KUL235" s="1152"/>
      <c r="KUM235" s="1153"/>
      <c r="KUN235" s="1271"/>
      <c r="KUO235" s="1271"/>
      <c r="KUP235" s="1271"/>
      <c r="KUQ235" s="619"/>
      <c r="KUR235" s="210"/>
      <c r="KUS235" s="1483"/>
      <c r="KUT235" s="1482"/>
      <c r="KUU235" s="1152"/>
      <c r="KUV235" s="1153"/>
      <c r="KUW235" s="1271"/>
      <c r="KUX235" s="1271"/>
      <c r="KUY235" s="1271"/>
      <c r="KUZ235" s="619"/>
      <c r="KVA235" s="210"/>
      <c r="KVB235" s="1483"/>
      <c r="KVC235" s="1482"/>
      <c r="KVD235" s="1152"/>
      <c r="KVE235" s="1153"/>
      <c r="KVF235" s="1271"/>
      <c r="KVG235" s="1271"/>
      <c r="KVH235" s="1271"/>
      <c r="KVI235" s="619"/>
      <c r="KVJ235" s="210"/>
      <c r="KVK235" s="1483"/>
      <c r="KVL235" s="1482"/>
      <c r="KVM235" s="1152"/>
      <c r="KVN235" s="1153"/>
      <c r="KVO235" s="1271"/>
      <c r="KVP235" s="1271"/>
      <c r="KVQ235" s="1271"/>
      <c r="KVR235" s="619"/>
      <c r="KVS235" s="210"/>
      <c r="KVT235" s="1483"/>
      <c r="KVU235" s="1482"/>
      <c r="KVV235" s="1152"/>
      <c r="KVW235" s="1153"/>
      <c r="KVX235" s="1271"/>
      <c r="KVY235" s="1271"/>
      <c r="KVZ235" s="1271"/>
      <c r="KWA235" s="619"/>
      <c r="KWB235" s="210"/>
      <c r="KWC235" s="1483"/>
      <c r="KWD235" s="1482"/>
      <c r="KWE235" s="1152"/>
      <c r="KWF235" s="1153"/>
      <c r="KWG235" s="1271"/>
      <c r="KWH235" s="1271"/>
      <c r="KWI235" s="1271"/>
      <c r="KWJ235" s="619"/>
      <c r="KWK235" s="210"/>
      <c r="KWL235" s="1483"/>
      <c r="KWM235" s="1482"/>
      <c r="KWN235" s="1152"/>
      <c r="KWO235" s="1153"/>
      <c r="KWP235" s="1271"/>
      <c r="KWQ235" s="1271"/>
      <c r="KWR235" s="1271"/>
      <c r="KWS235" s="619"/>
      <c r="KWT235" s="210"/>
      <c r="KWU235" s="1483"/>
      <c r="KWV235" s="1482"/>
      <c r="KWW235" s="1152"/>
      <c r="KWX235" s="1153"/>
      <c r="KWY235" s="1271"/>
      <c r="KWZ235" s="1271"/>
      <c r="KXA235" s="1271"/>
      <c r="KXB235" s="619"/>
      <c r="KXC235" s="210"/>
      <c r="KXD235" s="1483"/>
      <c r="KXE235" s="1482"/>
      <c r="KXF235" s="1152"/>
      <c r="KXG235" s="1153"/>
      <c r="KXH235" s="1271"/>
      <c r="KXI235" s="1271"/>
      <c r="KXJ235" s="1271"/>
      <c r="KXK235" s="619"/>
      <c r="KXL235" s="210"/>
      <c r="KXM235" s="1483"/>
      <c r="KXN235" s="1482"/>
      <c r="KXO235" s="1152"/>
      <c r="KXP235" s="1153"/>
      <c r="KXQ235" s="1271"/>
      <c r="KXR235" s="1271"/>
      <c r="KXS235" s="1271"/>
      <c r="KXT235" s="619"/>
      <c r="KXU235" s="210"/>
      <c r="KXV235" s="1483"/>
      <c r="KXW235" s="1482"/>
      <c r="KXX235" s="1152"/>
      <c r="KXY235" s="1153"/>
      <c r="KXZ235" s="1271"/>
      <c r="KYA235" s="1271"/>
      <c r="KYB235" s="1271"/>
      <c r="KYC235" s="619"/>
      <c r="KYD235" s="210"/>
      <c r="KYE235" s="1483"/>
      <c r="KYF235" s="1482"/>
      <c r="KYG235" s="1152"/>
      <c r="KYH235" s="1153"/>
      <c r="KYI235" s="1271"/>
      <c r="KYJ235" s="1271"/>
      <c r="KYK235" s="1271"/>
      <c r="KYL235" s="619"/>
      <c r="KYM235" s="210"/>
      <c r="KYN235" s="1483"/>
      <c r="KYO235" s="1482"/>
      <c r="KYP235" s="1152"/>
      <c r="KYQ235" s="1153"/>
      <c r="KYR235" s="1271"/>
      <c r="KYS235" s="1271"/>
      <c r="KYT235" s="1271"/>
      <c r="KYU235" s="619"/>
      <c r="KYV235" s="210"/>
      <c r="KYW235" s="1483"/>
      <c r="KYX235" s="1482"/>
      <c r="KYY235" s="1152"/>
      <c r="KYZ235" s="1153"/>
      <c r="KZA235" s="1271"/>
      <c r="KZB235" s="1271"/>
      <c r="KZC235" s="1271"/>
      <c r="KZD235" s="619"/>
      <c r="KZE235" s="210"/>
      <c r="KZF235" s="1483"/>
      <c r="KZG235" s="1482"/>
      <c r="KZH235" s="1152"/>
      <c r="KZI235" s="1153"/>
      <c r="KZJ235" s="1271"/>
      <c r="KZK235" s="1271"/>
      <c r="KZL235" s="1271"/>
      <c r="KZM235" s="619"/>
      <c r="KZN235" s="210"/>
      <c r="KZO235" s="1483"/>
      <c r="KZP235" s="1482"/>
      <c r="KZQ235" s="1152"/>
      <c r="KZR235" s="1153"/>
      <c r="KZS235" s="1271"/>
      <c r="KZT235" s="1271"/>
      <c r="KZU235" s="1271"/>
      <c r="KZV235" s="619"/>
      <c r="KZW235" s="210"/>
      <c r="KZX235" s="1483"/>
      <c r="KZY235" s="1482"/>
      <c r="KZZ235" s="1152"/>
      <c r="LAA235" s="1153"/>
      <c r="LAB235" s="1271"/>
      <c r="LAC235" s="1271"/>
      <c r="LAD235" s="1271"/>
      <c r="LAE235" s="619"/>
      <c r="LAF235" s="210"/>
      <c r="LAG235" s="1483"/>
      <c r="LAH235" s="1482"/>
      <c r="LAI235" s="1152"/>
      <c r="LAJ235" s="1153"/>
      <c r="LAK235" s="1271"/>
      <c r="LAL235" s="1271"/>
      <c r="LAM235" s="1271"/>
      <c r="LAN235" s="619"/>
      <c r="LAO235" s="210"/>
      <c r="LAP235" s="1483"/>
      <c r="LAQ235" s="1482"/>
      <c r="LAR235" s="1152"/>
      <c r="LAS235" s="1153"/>
      <c r="LAT235" s="1271"/>
      <c r="LAU235" s="1271"/>
      <c r="LAV235" s="1271"/>
      <c r="LAW235" s="619"/>
      <c r="LAX235" s="210"/>
      <c r="LAY235" s="1483"/>
      <c r="LAZ235" s="1482"/>
      <c r="LBA235" s="1152"/>
      <c r="LBB235" s="1153"/>
      <c r="LBC235" s="1271"/>
      <c r="LBD235" s="1271"/>
      <c r="LBE235" s="1271"/>
      <c r="LBF235" s="619"/>
      <c r="LBG235" s="210"/>
      <c r="LBH235" s="1483"/>
      <c r="LBI235" s="1482"/>
      <c r="LBJ235" s="1152"/>
      <c r="LBK235" s="1153"/>
      <c r="LBL235" s="1271"/>
      <c r="LBM235" s="1271"/>
      <c r="LBN235" s="1271"/>
      <c r="LBO235" s="619"/>
      <c r="LBP235" s="210"/>
      <c r="LBQ235" s="1483"/>
      <c r="LBR235" s="1482"/>
      <c r="LBS235" s="1152"/>
      <c r="LBT235" s="1153"/>
      <c r="LBU235" s="1271"/>
      <c r="LBV235" s="1271"/>
      <c r="LBW235" s="1271"/>
      <c r="LBX235" s="619"/>
      <c r="LBY235" s="210"/>
      <c r="LBZ235" s="1483"/>
      <c r="LCA235" s="1482"/>
      <c r="LCB235" s="1152"/>
      <c r="LCC235" s="1153"/>
      <c r="LCD235" s="1271"/>
      <c r="LCE235" s="1271"/>
      <c r="LCF235" s="1271"/>
      <c r="LCG235" s="619"/>
      <c r="LCH235" s="210"/>
      <c r="LCI235" s="1483"/>
      <c r="LCJ235" s="1482"/>
      <c r="LCK235" s="1152"/>
      <c r="LCL235" s="1153"/>
      <c r="LCM235" s="1271"/>
      <c r="LCN235" s="1271"/>
      <c r="LCO235" s="1271"/>
      <c r="LCP235" s="619"/>
      <c r="LCQ235" s="210"/>
      <c r="LCR235" s="1483"/>
      <c r="LCS235" s="1482"/>
      <c r="LCT235" s="1152"/>
      <c r="LCU235" s="1153"/>
      <c r="LCV235" s="1271"/>
      <c r="LCW235" s="1271"/>
      <c r="LCX235" s="1271"/>
      <c r="LCY235" s="619"/>
      <c r="LCZ235" s="210"/>
      <c r="LDA235" s="1483"/>
      <c r="LDB235" s="1482"/>
      <c r="LDC235" s="1152"/>
      <c r="LDD235" s="1153"/>
      <c r="LDE235" s="1271"/>
      <c r="LDF235" s="1271"/>
      <c r="LDG235" s="1271"/>
      <c r="LDH235" s="619"/>
      <c r="LDI235" s="210"/>
      <c r="LDJ235" s="1483"/>
      <c r="LDK235" s="1482"/>
      <c r="LDL235" s="1152"/>
      <c r="LDM235" s="1153"/>
      <c r="LDN235" s="1271"/>
      <c r="LDO235" s="1271"/>
      <c r="LDP235" s="1271"/>
      <c r="LDQ235" s="619"/>
      <c r="LDR235" s="210"/>
      <c r="LDS235" s="1483"/>
      <c r="LDT235" s="1482"/>
      <c r="LDU235" s="1152"/>
      <c r="LDV235" s="1153"/>
      <c r="LDW235" s="1271"/>
      <c r="LDX235" s="1271"/>
      <c r="LDY235" s="1271"/>
      <c r="LDZ235" s="619"/>
      <c r="LEA235" s="210"/>
      <c r="LEB235" s="1483"/>
      <c r="LEC235" s="1482"/>
      <c r="LED235" s="1152"/>
      <c r="LEE235" s="1153"/>
      <c r="LEF235" s="1271"/>
      <c r="LEG235" s="1271"/>
      <c r="LEH235" s="1271"/>
      <c r="LEI235" s="619"/>
      <c r="LEJ235" s="210"/>
      <c r="LEK235" s="1483"/>
      <c r="LEL235" s="1482"/>
      <c r="LEM235" s="1152"/>
      <c r="LEN235" s="1153"/>
      <c r="LEO235" s="1271"/>
      <c r="LEP235" s="1271"/>
      <c r="LEQ235" s="1271"/>
      <c r="LER235" s="619"/>
      <c r="LES235" s="210"/>
      <c r="LET235" s="1483"/>
      <c r="LEU235" s="1482"/>
      <c r="LEV235" s="1152"/>
      <c r="LEW235" s="1153"/>
      <c r="LEX235" s="1271"/>
      <c r="LEY235" s="1271"/>
      <c r="LEZ235" s="1271"/>
      <c r="LFA235" s="619"/>
      <c r="LFB235" s="210"/>
      <c r="LFC235" s="1483"/>
      <c r="LFD235" s="1482"/>
      <c r="LFE235" s="1152"/>
      <c r="LFF235" s="1153"/>
      <c r="LFG235" s="1271"/>
      <c r="LFH235" s="1271"/>
      <c r="LFI235" s="1271"/>
      <c r="LFJ235" s="619"/>
      <c r="LFK235" s="210"/>
      <c r="LFL235" s="1483"/>
      <c r="LFM235" s="1482"/>
      <c r="LFN235" s="1152"/>
      <c r="LFO235" s="1153"/>
      <c r="LFP235" s="1271"/>
      <c r="LFQ235" s="1271"/>
      <c r="LFR235" s="1271"/>
      <c r="LFS235" s="619"/>
      <c r="LFT235" s="210"/>
      <c r="LFU235" s="1483"/>
      <c r="LFV235" s="1482"/>
      <c r="LFW235" s="1152"/>
      <c r="LFX235" s="1153"/>
      <c r="LFY235" s="1271"/>
      <c r="LFZ235" s="1271"/>
      <c r="LGA235" s="1271"/>
      <c r="LGB235" s="619"/>
      <c r="LGC235" s="210"/>
      <c r="LGD235" s="1483"/>
      <c r="LGE235" s="1482"/>
      <c r="LGF235" s="1152"/>
      <c r="LGG235" s="1153"/>
      <c r="LGH235" s="1271"/>
      <c r="LGI235" s="1271"/>
      <c r="LGJ235" s="1271"/>
      <c r="LGK235" s="619"/>
      <c r="LGL235" s="210"/>
      <c r="LGM235" s="1483"/>
      <c r="LGN235" s="1482"/>
      <c r="LGO235" s="1152"/>
      <c r="LGP235" s="1153"/>
      <c r="LGQ235" s="1271"/>
      <c r="LGR235" s="1271"/>
      <c r="LGS235" s="1271"/>
      <c r="LGT235" s="619"/>
      <c r="LGU235" s="210"/>
      <c r="LGV235" s="1483"/>
      <c r="LGW235" s="1482"/>
      <c r="LGX235" s="1152"/>
      <c r="LGY235" s="1153"/>
      <c r="LGZ235" s="1271"/>
      <c r="LHA235" s="1271"/>
      <c r="LHB235" s="1271"/>
      <c r="LHC235" s="619"/>
      <c r="LHD235" s="210"/>
      <c r="LHE235" s="1483"/>
      <c r="LHF235" s="1482"/>
      <c r="LHG235" s="1152"/>
      <c r="LHH235" s="1153"/>
      <c r="LHI235" s="1271"/>
      <c r="LHJ235" s="1271"/>
      <c r="LHK235" s="1271"/>
      <c r="LHL235" s="619"/>
      <c r="LHM235" s="210"/>
      <c r="LHN235" s="1483"/>
      <c r="LHO235" s="1482"/>
      <c r="LHP235" s="1152"/>
      <c r="LHQ235" s="1153"/>
      <c r="LHR235" s="1271"/>
      <c r="LHS235" s="1271"/>
      <c r="LHT235" s="1271"/>
      <c r="LHU235" s="619"/>
      <c r="LHV235" s="210"/>
      <c r="LHW235" s="1483"/>
      <c r="LHX235" s="1482"/>
      <c r="LHY235" s="1152"/>
      <c r="LHZ235" s="1153"/>
      <c r="LIA235" s="1271"/>
      <c r="LIB235" s="1271"/>
      <c r="LIC235" s="1271"/>
      <c r="LID235" s="619"/>
      <c r="LIE235" s="210"/>
      <c r="LIF235" s="1483"/>
      <c r="LIG235" s="1482"/>
      <c r="LIH235" s="1152"/>
      <c r="LII235" s="1153"/>
      <c r="LIJ235" s="1271"/>
      <c r="LIK235" s="1271"/>
      <c r="LIL235" s="1271"/>
      <c r="LIM235" s="619"/>
      <c r="LIN235" s="210"/>
      <c r="LIO235" s="1483"/>
      <c r="LIP235" s="1482"/>
      <c r="LIQ235" s="1152"/>
      <c r="LIR235" s="1153"/>
      <c r="LIS235" s="1271"/>
      <c r="LIT235" s="1271"/>
      <c r="LIU235" s="1271"/>
      <c r="LIV235" s="619"/>
      <c r="LIW235" s="210"/>
      <c r="LIX235" s="1483"/>
      <c r="LIY235" s="1482"/>
      <c r="LIZ235" s="1152"/>
      <c r="LJA235" s="1153"/>
      <c r="LJB235" s="1271"/>
      <c r="LJC235" s="1271"/>
      <c r="LJD235" s="1271"/>
      <c r="LJE235" s="619"/>
      <c r="LJF235" s="210"/>
      <c r="LJG235" s="1483"/>
      <c r="LJH235" s="1482"/>
      <c r="LJI235" s="1152"/>
      <c r="LJJ235" s="1153"/>
      <c r="LJK235" s="1271"/>
      <c r="LJL235" s="1271"/>
      <c r="LJM235" s="1271"/>
      <c r="LJN235" s="619"/>
      <c r="LJO235" s="210"/>
      <c r="LJP235" s="1483"/>
      <c r="LJQ235" s="1482"/>
      <c r="LJR235" s="1152"/>
      <c r="LJS235" s="1153"/>
      <c r="LJT235" s="1271"/>
      <c r="LJU235" s="1271"/>
      <c r="LJV235" s="1271"/>
      <c r="LJW235" s="619"/>
      <c r="LJX235" s="210"/>
      <c r="LJY235" s="1483"/>
      <c r="LJZ235" s="1482"/>
      <c r="LKA235" s="1152"/>
      <c r="LKB235" s="1153"/>
      <c r="LKC235" s="1271"/>
      <c r="LKD235" s="1271"/>
      <c r="LKE235" s="1271"/>
      <c r="LKF235" s="619"/>
      <c r="LKG235" s="210"/>
      <c r="LKH235" s="1483"/>
      <c r="LKI235" s="1482"/>
      <c r="LKJ235" s="1152"/>
      <c r="LKK235" s="1153"/>
      <c r="LKL235" s="1271"/>
      <c r="LKM235" s="1271"/>
      <c r="LKN235" s="1271"/>
      <c r="LKO235" s="619"/>
      <c r="LKP235" s="210"/>
      <c r="LKQ235" s="1483"/>
      <c r="LKR235" s="1482"/>
      <c r="LKS235" s="1152"/>
      <c r="LKT235" s="1153"/>
      <c r="LKU235" s="1271"/>
      <c r="LKV235" s="1271"/>
      <c r="LKW235" s="1271"/>
      <c r="LKX235" s="619"/>
      <c r="LKY235" s="210"/>
      <c r="LKZ235" s="1483"/>
      <c r="LLA235" s="1482"/>
      <c r="LLB235" s="1152"/>
      <c r="LLC235" s="1153"/>
      <c r="LLD235" s="1271"/>
      <c r="LLE235" s="1271"/>
      <c r="LLF235" s="1271"/>
      <c r="LLG235" s="619"/>
      <c r="LLH235" s="210"/>
      <c r="LLI235" s="1483"/>
      <c r="LLJ235" s="1482"/>
      <c r="LLK235" s="1152"/>
      <c r="LLL235" s="1153"/>
      <c r="LLM235" s="1271"/>
      <c r="LLN235" s="1271"/>
      <c r="LLO235" s="1271"/>
      <c r="LLP235" s="619"/>
      <c r="LLQ235" s="210"/>
      <c r="LLR235" s="1483"/>
      <c r="LLS235" s="1482"/>
      <c r="LLT235" s="1152"/>
      <c r="LLU235" s="1153"/>
      <c r="LLV235" s="1271"/>
      <c r="LLW235" s="1271"/>
      <c r="LLX235" s="1271"/>
      <c r="LLY235" s="619"/>
      <c r="LLZ235" s="210"/>
      <c r="LMA235" s="1483"/>
      <c r="LMB235" s="1482"/>
      <c r="LMC235" s="1152"/>
      <c r="LMD235" s="1153"/>
      <c r="LME235" s="1271"/>
      <c r="LMF235" s="1271"/>
      <c r="LMG235" s="1271"/>
      <c r="LMH235" s="619"/>
      <c r="LMI235" s="210"/>
      <c r="LMJ235" s="1483"/>
      <c r="LMK235" s="1482"/>
      <c r="LML235" s="1152"/>
      <c r="LMM235" s="1153"/>
      <c r="LMN235" s="1271"/>
      <c r="LMO235" s="1271"/>
      <c r="LMP235" s="1271"/>
      <c r="LMQ235" s="619"/>
      <c r="LMR235" s="210"/>
      <c r="LMS235" s="1483"/>
      <c r="LMT235" s="1482"/>
      <c r="LMU235" s="1152"/>
      <c r="LMV235" s="1153"/>
      <c r="LMW235" s="1271"/>
      <c r="LMX235" s="1271"/>
      <c r="LMY235" s="1271"/>
      <c r="LMZ235" s="619"/>
      <c r="LNA235" s="210"/>
      <c r="LNB235" s="1483"/>
      <c r="LNC235" s="1482"/>
      <c r="LND235" s="1152"/>
      <c r="LNE235" s="1153"/>
      <c r="LNF235" s="1271"/>
      <c r="LNG235" s="1271"/>
      <c r="LNH235" s="1271"/>
      <c r="LNI235" s="619"/>
      <c r="LNJ235" s="210"/>
      <c r="LNK235" s="1483"/>
      <c r="LNL235" s="1482"/>
      <c r="LNM235" s="1152"/>
      <c r="LNN235" s="1153"/>
      <c r="LNO235" s="1271"/>
      <c r="LNP235" s="1271"/>
      <c r="LNQ235" s="1271"/>
      <c r="LNR235" s="619"/>
      <c r="LNS235" s="210"/>
      <c r="LNT235" s="1483"/>
      <c r="LNU235" s="1482"/>
      <c r="LNV235" s="1152"/>
      <c r="LNW235" s="1153"/>
      <c r="LNX235" s="1271"/>
      <c r="LNY235" s="1271"/>
      <c r="LNZ235" s="1271"/>
      <c r="LOA235" s="619"/>
      <c r="LOB235" s="210"/>
      <c r="LOC235" s="1483"/>
      <c r="LOD235" s="1482"/>
      <c r="LOE235" s="1152"/>
      <c r="LOF235" s="1153"/>
      <c r="LOG235" s="1271"/>
      <c r="LOH235" s="1271"/>
      <c r="LOI235" s="1271"/>
      <c r="LOJ235" s="619"/>
      <c r="LOK235" s="210"/>
      <c r="LOL235" s="1483"/>
      <c r="LOM235" s="1482"/>
      <c r="LON235" s="1152"/>
      <c r="LOO235" s="1153"/>
      <c r="LOP235" s="1271"/>
      <c r="LOQ235" s="1271"/>
      <c r="LOR235" s="1271"/>
      <c r="LOS235" s="619"/>
      <c r="LOT235" s="210"/>
      <c r="LOU235" s="1483"/>
      <c r="LOV235" s="1482"/>
      <c r="LOW235" s="1152"/>
      <c r="LOX235" s="1153"/>
      <c r="LOY235" s="1271"/>
      <c r="LOZ235" s="1271"/>
      <c r="LPA235" s="1271"/>
      <c r="LPB235" s="619"/>
      <c r="LPC235" s="210"/>
      <c r="LPD235" s="1483"/>
      <c r="LPE235" s="1482"/>
      <c r="LPF235" s="1152"/>
      <c r="LPG235" s="1153"/>
      <c r="LPH235" s="1271"/>
      <c r="LPI235" s="1271"/>
      <c r="LPJ235" s="1271"/>
      <c r="LPK235" s="619"/>
      <c r="LPL235" s="210"/>
      <c r="LPM235" s="1483"/>
      <c r="LPN235" s="1482"/>
      <c r="LPO235" s="1152"/>
      <c r="LPP235" s="1153"/>
      <c r="LPQ235" s="1271"/>
      <c r="LPR235" s="1271"/>
      <c r="LPS235" s="1271"/>
      <c r="LPT235" s="619"/>
      <c r="LPU235" s="210"/>
      <c r="LPV235" s="1483"/>
      <c r="LPW235" s="1482"/>
      <c r="LPX235" s="1152"/>
      <c r="LPY235" s="1153"/>
      <c r="LPZ235" s="1271"/>
      <c r="LQA235" s="1271"/>
      <c r="LQB235" s="1271"/>
      <c r="LQC235" s="619"/>
      <c r="LQD235" s="210"/>
      <c r="LQE235" s="1483"/>
      <c r="LQF235" s="1482"/>
      <c r="LQG235" s="1152"/>
      <c r="LQH235" s="1153"/>
      <c r="LQI235" s="1271"/>
      <c r="LQJ235" s="1271"/>
      <c r="LQK235" s="1271"/>
      <c r="LQL235" s="619"/>
      <c r="LQM235" s="210"/>
      <c r="LQN235" s="1483"/>
      <c r="LQO235" s="1482"/>
      <c r="LQP235" s="1152"/>
      <c r="LQQ235" s="1153"/>
      <c r="LQR235" s="1271"/>
      <c r="LQS235" s="1271"/>
      <c r="LQT235" s="1271"/>
      <c r="LQU235" s="619"/>
      <c r="LQV235" s="210"/>
      <c r="LQW235" s="1483"/>
      <c r="LQX235" s="1482"/>
      <c r="LQY235" s="1152"/>
      <c r="LQZ235" s="1153"/>
      <c r="LRA235" s="1271"/>
      <c r="LRB235" s="1271"/>
      <c r="LRC235" s="1271"/>
      <c r="LRD235" s="619"/>
      <c r="LRE235" s="210"/>
      <c r="LRF235" s="1483"/>
      <c r="LRG235" s="1482"/>
      <c r="LRH235" s="1152"/>
      <c r="LRI235" s="1153"/>
      <c r="LRJ235" s="1271"/>
      <c r="LRK235" s="1271"/>
      <c r="LRL235" s="1271"/>
      <c r="LRM235" s="619"/>
      <c r="LRN235" s="210"/>
      <c r="LRO235" s="1483"/>
      <c r="LRP235" s="1482"/>
      <c r="LRQ235" s="1152"/>
      <c r="LRR235" s="1153"/>
      <c r="LRS235" s="1271"/>
      <c r="LRT235" s="1271"/>
      <c r="LRU235" s="1271"/>
      <c r="LRV235" s="619"/>
      <c r="LRW235" s="210"/>
      <c r="LRX235" s="1483"/>
      <c r="LRY235" s="1482"/>
      <c r="LRZ235" s="1152"/>
      <c r="LSA235" s="1153"/>
      <c r="LSB235" s="1271"/>
      <c r="LSC235" s="1271"/>
      <c r="LSD235" s="1271"/>
      <c r="LSE235" s="619"/>
      <c r="LSF235" s="210"/>
      <c r="LSG235" s="1483"/>
      <c r="LSH235" s="1482"/>
      <c r="LSI235" s="1152"/>
      <c r="LSJ235" s="1153"/>
      <c r="LSK235" s="1271"/>
      <c r="LSL235" s="1271"/>
      <c r="LSM235" s="1271"/>
      <c r="LSN235" s="619"/>
      <c r="LSO235" s="210"/>
      <c r="LSP235" s="1483"/>
      <c r="LSQ235" s="1482"/>
      <c r="LSR235" s="1152"/>
      <c r="LSS235" s="1153"/>
      <c r="LST235" s="1271"/>
      <c r="LSU235" s="1271"/>
      <c r="LSV235" s="1271"/>
      <c r="LSW235" s="619"/>
      <c r="LSX235" s="210"/>
      <c r="LSY235" s="1483"/>
      <c r="LSZ235" s="1482"/>
      <c r="LTA235" s="1152"/>
      <c r="LTB235" s="1153"/>
      <c r="LTC235" s="1271"/>
      <c r="LTD235" s="1271"/>
      <c r="LTE235" s="1271"/>
      <c r="LTF235" s="619"/>
      <c r="LTG235" s="210"/>
      <c r="LTH235" s="1483"/>
      <c r="LTI235" s="1482"/>
      <c r="LTJ235" s="1152"/>
      <c r="LTK235" s="1153"/>
      <c r="LTL235" s="1271"/>
      <c r="LTM235" s="1271"/>
      <c r="LTN235" s="1271"/>
      <c r="LTO235" s="619"/>
      <c r="LTP235" s="210"/>
      <c r="LTQ235" s="1483"/>
      <c r="LTR235" s="1482"/>
      <c r="LTS235" s="1152"/>
      <c r="LTT235" s="1153"/>
      <c r="LTU235" s="1271"/>
      <c r="LTV235" s="1271"/>
      <c r="LTW235" s="1271"/>
      <c r="LTX235" s="619"/>
      <c r="LTY235" s="210"/>
      <c r="LTZ235" s="1483"/>
      <c r="LUA235" s="1482"/>
      <c r="LUB235" s="1152"/>
      <c r="LUC235" s="1153"/>
      <c r="LUD235" s="1271"/>
      <c r="LUE235" s="1271"/>
      <c r="LUF235" s="1271"/>
      <c r="LUG235" s="619"/>
      <c r="LUH235" s="210"/>
      <c r="LUI235" s="1483"/>
      <c r="LUJ235" s="1482"/>
      <c r="LUK235" s="1152"/>
      <c r="LUL235" s="1153"/>
      <c r="LUM235" s="1271"/>
      <c r="LUN235" s="1271"/>
      <c r="LUO235" s="1271"/>
      <c r="LUP235" s="619"/>
      <c r="LUQ235" s="210"/>
      <c r="LUR235" s="1483"/>
      <c r="LUS235" s="1482"/>
      <c r="LUT235" s="1152"/>
      <c r="LUU235" s="1153"/>
      <c r="LUV235" s="1271"/>
      <c r="LUW235" s="1271"/>
      <c r="LUX235" s="1271"/>
      <c r="LUY235" s="619"/>
      <c r="LUZ235" s="210"/>
      <c r="LVA235" s="1483"/>
      <c r="LVB235" s="1482"/>
      <c r="LVC235" s="1152"/>
      <c r="LVD235" s="1153"/>
      <c r="LVE235" s="1271"/>
      <c r="LVF235" s="1271"/>
      <c r="LVG235" s="1271"/>
      <c r="LVH235" s="619"/>
      <c r="LVI235" s="210"/>
      <c r="LVJ235" s="1483"/>
      <c r="LVK235" s="1482"/>
      <c r="LVL235" s="1152"/>
      <c r="LVM235" s="1153"/>
      <c r="LVN235" s="1271"/>
      <c r="LVO235" s="1271"/>
      <c r="LVP235" s="1271"/>
      <c r="LVQ235" s="619"/>
      <c r="LVR235" s="210"/>
      <c r="LVS235" s="1483"/>
      <c r="LVT235" s="1482"/>
      <c r="LVU235" s="1152"/>
      <c r="LVV235" s="1153"/>
      <c r="LVW235" s="1271"/>
      <c r="LVX235" s="1271"/>
      <c r="LVY235" s="1271"/>
      <c r="LVZ235" s="619"/>
      <c r="LWA235" s="210"/>
      <c r="LWB235" s="1483"/>
      <c r="LWC235" s="1482"/>
      <c r="LWD235" s="1152"/>
      <c r="LWE235" s="1153"/>
      <c r="LWF235" s="1271"/>
      <c r="LWG235" s="1271"/>
      <c r="LWH235" s="1271"/>
      <c r="LWI235" s="619"/>
      <c r="LWJ235" s="210"/>
      <c r="LWK235" s="1483"/>
      <c r="LWL235" s="1482"/>
      <c r="LWM235" s="1152"/>
      <c r="LWN235" s="1153"/>
      <c r="LWO235" s="1271"/>
      <c r="LWP235" s="1271"/>
      <c r="LWQ235" s="1271"/>
      <c r="LWR235" s="619"/>
      <c r="LWS235" s="210"/>
      <c r="LWT235" s="1483"/>
      <c r="LWU235" s="1482"/>
      <c r="LWV235" s="1152"/>
      <c r="LWW235" s="1153"/>
      <c r="LWX235" s="1271"/>
      <c r="LWY235" s="1271"/>
      <c r="LWZ235" s="1271"/>
      <c r="LXA235" s="619"/>
      <c r="LXB235" s="210"/>
      <c r="LXC235" s="1483"/>
      <c r="LXD235" s="1482"/>
      <c r="LXE235" s="1152"/>
      <c r="LXF235" s="1153"/>
      <c r="LXG235" s="1271"/>
      <c r="LXH235" s="1271"/>
      <c r="LXI235" s="1271"/>
      <c r="LXJ235" s="619"/>
      <c r="LXK235" s="210"/>
      <c r="LXL235" s="1483"/>
      <c r="LXM235" s="1482"/>
      <c r="LXN235" s="1152"/>
      <c r="LXO235" s="1153"/>
      <c r="LXP235" s="1271"/>
      <c r="LXQ235" s="1271"/>
      <c r="LXR235" s="1271"/>
      <c r="LXS235" s="619"/>
      <c r="LXT235" s="210"/>
      <c r="LXU235" s="1483"/>
      <c r="LXV235" s="1482"/>
      <c r="LXW235" s="1152"/>
      <c r="LXX235" s="1153"/>
      <c r="LXY235" s="1271"/>
      <c r="LXZ235" s="1271"/>
      <c r="LYA235" s="1271"/>
      <c r="LYB235" s="619"/>
      <c r="LYC235" s="210"/>
      <c r="LYD235" s="1483"/>
      <c r="LYE235" s="1482"/>
      <c r="LYF235" s="1152"/>
      <c r="LYG235" s="1153"/>
      <c r="LYH235" s="1271"/>
      <c r="LYI235" s="1271"/>
      <c r="LYJ235" s="1271"/>
      <c r="LYK235" s="619"/>
      <c r="LYL235" s="210"/>
      <c r="LYM235" s="1483"/>
      <c r="LYN235" s="1482"/>
      <c r="LYO235" s="1152"/>
      <c r="LYP235" s="1153"/>
      <c r="LYQ235" s="1271"/>
      <c r="LYR235" s="1271"/>
      <c r="LYS235" s="1271"/>
      <c r="LYT235" s="619"/>
      <c r="LYU235" s="210"/>
      <c r="LYV235" s="1483"/>
      <c r="LYW235" s="1482"/>
      <c r="LYX235" s="1152"/>
      <c r="LYY235" s="1153"/>
      <c r="LYZ235" s="1271"/>
      <c r="LZA235" s="1271"/>
      <c r="LZB235" s="1271"/>
      <c r="LZC235" s="619"/>
      <c r="LZD235" s="210"/>
      <c r="LZE235" s="1483"/>
      <c r="LZF235" s="1482"/>
      <c r="LZG235" s="1152"/>
      <c r="LZH235" s="1153"/>
      <c r="LZI235" s="1271"/>
      <c r="LZJ235" s="1271"/>
      <c r="LZK235" s="1271"/>
      <c r="LZL235" s="619"/>
      <c r="LZM235" s="210"/>
      <c r="LZN235" s="1483"/>
      <c r="LZO235" s="1482"/>
      <c r="LZP235" s="1152"/>
      <c r="LZQ235" s="1153"/>
      <c r="LZR235" s="1271"/>
      <c r="LZS235" s="1271"/>
      <c r="LZT235" s="1271"/>
      <c r="LZU235" s="619"/>
      <c r="LZV235" s="210"/>
      <c r="LZW235" s="1483"/>
      <c r="LZX235" s="1482"/>
      <c r="LZY235" s="1152"/>
      <c r="LZZ235" s="1153"/>
      <c r="MAA235" s="1271"/>
      <c r="MAB235" s="1271"/>
      <c r="MAC235" s="1271"/>
      <c r="MAD235" s="619"/>
      <c r="MAE235" s="210"/>
      <c r="MAF235" s="1483"/>
      <c r="MAG235" s="1482"/>
      <c r="MAH235" s="1152"/>
      <c r="MAI235" s="1153"/>
      <c r="MAJ235" s="1271"/>
      <c r="MAK235" s="1271"/>
      <c r="MAL235" s="1271"/>
      <c r="MAM235" s="619"/>
      <c r="MAN235" s="210"/>
      <c r="MAO235" s="1483"/>
      <c r="MAP235" s="1482"/>
      <c r="MAQ235" s="1152"/>
      <c r="MAR235" s="1153"/>
      <c r="MAS235" s="1271"/>
      <c r="MAT235" s="1271"/>
      <c r="MAU235" s="1271"/>
      <c r="MAV235" s="619"/>
      <c r="MAW235" s="210"/>
      <c r="MAX235" s="1483"/>
      <c r="MAY235" s="1482"/>
      <c r="MAZ235" s="1152"/>
      <c r="MBA235" s="1153"/>
      <c r="MBB235" s="1271"/>
      <c r="MBC235" s="1271"/>
      <c r="MBD235" s="1271"/>
      <c r="MBE235" s="619"/>
      <c r="MBF235" s="210"/>
      <c r="MBG235" s="1483"/>
      <c r="MBH235" s="1482"/>
      <c r="MBI235" s="1152"/>
      <c r="MBJ235" s="1153"/>
      <c r="MBK235" s="1271"/>
      <c r="MBL235" s="1271"/>
      <c r="MBM235" s="1271"/>
      <c r="MBN235" s="619"/>
      <c r="MBO235" s="210"/>
      <c r="MBP235" s="1483"/>
      <c r="MBQ235" s="1482"/>
      <c r="MBR235" s="1152"/>
      <c r="MBS235" s="1153"/>
      <c r="MBT235" s="1271"/>
      <c r="MBU235" s="1271"/>
      <c r="MBV235" s="1271"/>
      <c r="MBW235" s="619"/>
      <c r="MBX235" s="210"/>
      <c r="MBY235" s="1483"/>
      <c r="MBZ235" s="1482"/>
      <c r="MCA235" s="1152"/>
      <c r="MCB235" s="1153"/>
      <c r="MCC235" s="1271"/>
      <c r="MCD235" s="1271"/>
      <c r="MCE235" s="1271"/>
      <c r="MCF235" s="619"/>
      <c r="MCG235" s="210"/>
      <c r="MCH235" s="1483"/>
      <c r="MCI235" s="1482"/>
      <c r="MCJ235" s="1152"/>
      <c r="MCK235" s="1153"/>
      <c r="MCL235" s="1271"/>
      <c r="MCM235" s="1271"/>
      <c r="MCN235" s="1271"/>
      <c r="MCO235" s="619"/>
      <c r="MCP235" s="210"/>
      <c r="MCQ235" s="1483"/>
      <c r="MCR235" s="1482"/>
      <c r="MCS235" s="1152"/>
      <c r="MCT235" s="1153"/>
      <c r="MCU235" s="1271"/>
      <c r="MCV235" s="1271"/>
      <c r="MCW235" s="1271"/>
      <c r="MCX235" s="619"/>
      <c r="MCY235" s="210"/>
      <c r="MCZ235" s="1483"/>
      <c r="MDA235" s="1482"/>
      <c r="MDB235" s="1152"/>
      <c r="MDC235" s="1153"/>
      <c r="MDD235" s="1271"/>
      <c r="MDE235" s="1271"/>
      <c r="MDF235" s="1271"/>
      <c r="MDG235" s="619"/>
      <c r="MDH235" s="210"/>
      <c r="MDI235" s="1483"/>
      <c r="MDJ235" s="1482"/>
      <c r="MDK235" s="1152"/>
      <c r="MDL235" s="1153"/>
      <c r="MDM235" s="1271"/>
      <c r="MDN235" s="1271"/>
      <c r="MDO235" s="1271"/>
      <c r="MDP235" s="619"/>
      <c r="MDQ235" s="210"/>
      <c r="MDR235" s="1483"/>
      <c r="MDS235" s="1482"/>
      <c r="MDT235" s="1152"/>
      <c r="MDU235" s="1153"/>
      <c r="MDV235" s="1271"/>
      <c r="MDW235" s="1271"/>
      <c r="MDX235" s="1271"/>
      <c r="MDY235" s="619"/>
      <c r="MDZ235" s="210"/>
      <c r="MEA235" s="1483"/>
      <c r="MEB235" s="1482"/>
      <c r="MEC235" s="1152"/>
      <c r="MED235" s="1153"/>
      <c r="MEE235" s="1271"/>
      <c r="MEF235" s="1271"/>
      <c r="MEG235" s="1271"/>
      <c r="MEH235" s="619"/>
      <c r="MEI235" s="210"/>
      <c r="MEJ235" s="1483"/>
      <c r="MEK235" s="1482"/>
      <c r="MEL235" s="1152"/>
      <c r="MEM235" s="1153"/>
      <c r="MEN235" s="1271"/>
      <c r="MEO235" s="1271"/>
      <c r="MEP235" s="1271"/>
      <c r="MEQ235" s="619"/>
      <c r="MER235" s="210"/>
      <c r="MES235" s="1483"/>
      <c r="MET235" s="1482"/>
      <c r="MEU235" s="1152"/>
      <c r="MEV235" s="1153"/>
      <c r="MEW235" s="1271"/>
      <c r="MEX235" s="1271"/>
      <c r="MEY235" s="1271"/>
      <c r="MEZ235" s="619"/>
      <c r="MFA235" s="210"/>
      <c r="MFB235" s="1483"/>
      <c r="MFC235" s="1482"/>
      <c r="MFD235" s="1152"/>
      <c r="MFE235" s="1153"/>
      <c r="MFF235" s="1271"/>
      <c r="MFG235" s="1271"/>
      <c r="MFH235" s="1271"/>
      <c r="MFI235" s="619"/>
      <c r="MFJ235" s="210"/>
      <c r="MFK235" s="1483"/>
      <c r="MFL235" s="1482"/>
      <c r="MFM235" s="1152"/>
      <c r="MFN235" s="1153"/>
      <c r="MFO235" s="1271"/>
      <c r="MFP235" s="1271"/>
      <c r="MFQ235" s="1271"/>
      <c r="MFR235" s="619"/>
      <c r="MFS235" s="210"/>
      <c r="MFT235" s="1483"/>
      <c r="MFU235" s="1482"/>
      <c r="MFV235" s="1152"/>
      <c r="MFW235" s="1153"/>
      <c r="MFX235" s="1271"/>
      <c r="MFY235" s="1271"/>
      <c r="MFZ235" s="1271"/>
      <c r="MGA235" s="619"/>
      <c r="MGB235" s="210"/>
      <c r="MGC235" s="1483"/>
      <c r="MGD235" s="1482"/>
      <c r="MGE235" s="1152"/>
      <c r="MGF235" s="1153"/>
      <c r="MGG235" s="1271"/>
      <c r="MGH235" s="1271"/>
      <c r="MGI235" s="1271"/>
      <c r="MGJ235" s="619"/>
      <c r="MGK235" s="210"/>
      <c r="MGL235" s="1483"/>
      <c r="MGM235" s="1482"/>
      <c r="MGN235" s="1152"/>
      <c r="MGO235" s="1153"/>
      <c r="MGP235" s="1271"/>
      <c r="MGQ235" s="1271"/>
      <c r="MGR235" s="1271"/>
      <c r="MGS235" s="619"/>
      <c r="MGT235" s="210"/>
      <c r="MGU235" s="1483"/>
      <c r="MGV235" s="1482"/>
      <c r="MGW235" s="1152"/>
      <c r="MGX235" s="1153"/>
      <c r="MGY235" s="1271"/>
      <c r="MGZ235" s="1271"/>
      <c r="MHA235" s="1271"/>
      <c r="MHB235" s="619"/>
      <c r="MHC235" s="210"/>
      <c r="MHD235" s="1483"/>
      <c r="MHE235" s="1482"/>
      <c r="MHF235" s="1152"/>
      <c r="MHG235" s="1153"/>
      <c r="MHH235" s="1271"/>
      <c r="MHI235" s="1271"/>
      <c r="MHJ235" s="1271"/>
      <c r="MHK235" s="619"/>
      <c r="MHL235" s="210"/>
      <c r="MHM235" s="1483"/>
      <c r="MHN235" s="1482"/>
      <c r="MHO235" s="1152"/>
      <c r="MHP235" s="1153"/>
      <c r="MHQ235" s="1271"/>
      <c r="MHR235" s="1271"/>
      <c r="MHS235" s="1271"/>
      <c r="MHT235" s="619"/>
      <c r="MHU235" s="210"/>
      <c r="MHV235" s="1483"/>
      <c r="MHW235" s="1482"/>
      <c r="MHX235" s="1152"/>
      <c r="MHY235" s="1153"/>
      <c r="MHZ235" s="1271"/>
      <c r="MIA235" s="1271"/>
      <c r="MIB235" s="1271"/>
      <c r="MIC235" s="619"/>
      <c r="MID235" s="210"/>
      <c r="MIE235" s="1483"/>
      <c r="MIF235" s="1482"/>
      <c r="MIG235" s="1152"/>
      <c r="MIH235" s="1153"/>
      <c r="MII235" s="1271"/>
      <c r="MIJ235" s="1271"/>
      <c r="MIK235" s="1271"/>
      <c r="MIL235" s="619"/>
      <c r="MIM235" s="210"/>
      <c r="MIN235" s="1483"/>
      <c r="MIO235" s="1482"/>
      <c r="MIP235" s="1152"/>
      <c r="MIQ235" s="1153"/>
      <c r="MIR235" s="1271"/>
      <c r="MIS235" s="1271"/>
      <c r="MIT235" s="1271"/>
      <c r="MIU235" s="619"/>
      <c r="MIV235" s="210"/>
      <c r="MIW235" s="1483"/>
      <c r="MIX235" s="1482"/>
      <c r="MIY235" s="1152"/>
      <c r="MIZ235" s="1153"/>
      <c r="MJA235" s="1271"/>
      <c r="MJB235" s="1271"/>
      <c r="MJC235" s="1271"/>
      <c r="MJD235" s="619"/>
      <c r="MJE235" s="210"/>
      <c r="MJF235" s="1483"/>
      <c r="MJG235" s="1482"/>
      <c r="MJH235" s="1152"/>
      <c r="MJI235" s="1153"/>
      <c r="MJJ235" s="1271"/>
      <c r="MJK235" s="1271"/>
      <c r="MJL235" s="1271"/>
      <c r="MJM235" s="619"/>
      <c r="MJN235" s="210"/>
      <c r="MJO235" s="1483"/>
      <c r="MJP235" s="1482"/>
      <c r="MJQ235" s="1152"/>
      <c r="MJR235" s="1153"/>
      <c r="MJS235" s="1271"/>
      <c r="MJT235" s="1271"/>
      <c r="MJU235" s="1271"/>
      <c r="MJV235" s="619"/>
      <c r="MJW235" s="210"/>
      <c r="MJX235" s="1483"/>
      <c r="MJY235" s="1482"/>
      <c r="MJZ235" s="1152"/>
      <c r="MKA235" s="1153"/>
      <c r="MKB235" s="1271"/>
      <c r="MKC235" s="1271"/>
      <c r="MKD235" s="1271"/>
      <c r="MKE235" s="619"/>
      <c r="MKF235" s="210"/>
      <c r="MKG235" s="1483"/>
      <c r="MKH235" s="1482"/>
      <c r="MKI235" s="1152"/>
      <c r="MKJ235" s="1153"/>
      <c r="MKK235" s="1271"/>
      <c r="MKL235" s="1271"/>
      <c r="MKM235" s="1271"/>
      <c r="MKN235" s="619"/>
      <c r="MKO235" s="210"/>
      <c r="MKP235" s="1483"/>
      <c r="MKQ235" s="1482"/>
      <c r="MKR235" s="1152"/>
      <c r="MKS235" s="1153"/>
      <c r="MKT235" s="1271"/>
      <c r="MKU235" s="1271"/>
      <c r="MKV235" s="1271"/>
      <c r="MKW235" s="619"/>
      <c r="MKX235" s="210"/>
      <c r="MKY235" s="1483"/>
      <c r="MKZ235" s="1482"/>
      <c r="MLA235" s="1152"/>
      <c r="MLB235" s="1153"/>
      <c r="MLC235" s="1271"/>
      <c r="MLD235" s="1271"/>
      <c r="MLE235" s="1271"/>
      <c r="MLF235" s="619"/>
      <c r="MLG235" s="210"/>
      <c r="MLH235" s="1483"/>
      <c r="MLI235" s="1482"/>
      <c r="MLJ235" s="1152"/>
      <c r="MLK235" s="1153"/>
      <c r="MLL235" s="1271"/>
      <c r="MLM235" s="1271"/>
      <c r="MLN235" s="1271"/>
      <c r="MLO235" s="619"/>
      <c r="MLP235" s="210"/>
      <c r="MLQ235" s="1483"/>
      <c r="MLR235" s="1482"/>
      <c r="MLS235" s="1152"/>
      <c r="MLT235" s="1153"/>
      <c r="MLU235" s="1271"/>
      <c r="MLV235" s="1271"/>
      <c r="MLW235" s="1271"/>
      <c r="MLX235" s="619"/>
      <c r="MLY235" s="210"/>
      <c r="MLZ235" s="1483"/>
      <c r="MMA235" s="1482"/>
      <c r="MMB235" s="1152"/>
      <c r="MMC235" s="1153"/>
      <c r="MMD235" s="1271"/>
      <c r="MME235" s="1271"/>
      <c r="MMF235" s="1271"/>
      <c r="MMG235" s="619"/>
      <c r="MMH235" s="210"/>
      <c r="MMI235" s="1483"/>
      <c r="MMJ235" s="1482"/>
      <c r="MMK235" s="1152"/>
      <c r="MML235" s="1153"/>
      <c r="MMM235" s="1271"/>
      <c r="MMN235" s="1271"/>
      <c r="MMO235" s="1271"/>
      <c r="MMP235" s="619"/>
      <c r="MMQ235" s="210"/>
      <c r="MMR235" s="1483"/>
      <c r="MMS235" s="1482"/>
      <c r="MMT235" s="1152"/>
      <c r="MMU235" s="1153"/>
      <c r="MMV235" s="1271"/>
      <c r="MMW235" s="1271"/>
      <c r="MMX235" s="1271"/>
      <c r="MMY235" s="619"/>
      <c r="MMZ235" s="210"/>
      <c r="MNA235" s="1483"/>
      <c r="MNB235" s="1482"/>
      <c r="MNC235" s="1152"/>
      <c r="MND235" s="1153"/>
      <c r="MNE235" s="1271"/>
      <c r="MNF235" s="1271"/>
      <c r="MNG235" s="1271"/>
      <c r="MNH235" s="619"/>
      <c r="MNI235" s="210"/>
      <c r="MNJ235" s="1483"/>
      <c r="MNK235" s="1482"/>
      <c r="MNL235" s="1152"/>
      <c r="MNM235" s="1153"/>
      <c r="MNN235" s="1271"/>
      <c r="MNO235" s="1271"/>
      <c r="MNP235" s="1271"/>
      <c r="MNQ235" s="619"/>
      <c r="MNR235" s="210"/>
      <c r="MNS235" s="1483"/>
      <c r="MNT235" s="1482"/>
      <c r="MNU235" s="1152"/>
      <c r="MNV235" s="1153"/>
      <c r="MNW235" s="1271"/>
      <c r="MNX235" s="1271"/>
      <c r="MNY235" s="1271"/>
      <c r="MNZ235" s="619"/>
      <c r="MOA235" s="210"/>
      <c r="MOB235" s="1483"/>
      <c r="MOC235" s="1482"/>
      <c r="MOD235" s="1152"/>
      <c r="MOE235" s="1153"/>
      <c r="MOF235" s="1271"/>
      <c r="MOG235" s="1271"/>
      <c r="MOH235" s="1271"/>
      <c r="MOI235" s="619"/>
      <c r="MOJ235" s="210"/>
      <c r="MOK235" s="1483"/>
      <c r="MOL235" s="1482"/>
      <c r="MOM235" s="1152"/>
      <c r="MON235" s="1153"/>
      <c r="MOO235" s="1271"/>
      <c r="MOP235" s="1271"/>
      <c r="MOQ235" s="1271"/>
      <c r="MOR235" s="619"/>
      <c r="MOS235" s="210"/>
      <c r="MOT235" s="1483"/>
      <c r="MOU235" s="1482"/>
      <c r="MOV235" s="1152"/>
      <c r="MOW235" s="1153"/>
      <c r="MOX235" s="1271"/>
      <c r="MOY235" s="1271"/>
      <c r="MOZ235" s="1271"/>
      <c r="MPA235" s="619"/>
      <c r="MPB235" s="210"/>
      <c r="MPC235" s="1483"/>
      <c r="MPD235" s="1482"/>
      <c r="MPE235" s="1152"/>
      <c r="MPF235" s="1153"/>
      <c r="MPG235" s="1271"/>
      <c r="MPH235" s="1271"/>
      <c r="MPI235" s="1271"/>
      <c r="MPJ235" s="619"/>
      <c r="MPK235" s="210"/>
      <c r="MPL235" s="1483"/>
      <c r="MPM235" s="1482"/>
      <c r="MPN235" s="1152"/>
      <c r="MPO235" s="1153"/>
      <c r="MPP235" s="1271"/>
      <c r="MPQ235" s="1271"/>
      <c r="MPR235" s="1271"/>
      <c r="MPS235" s="619"/>
      <c r="MPT235" s="210"/>
      <c r="MPU235" s="1483"/>
      <c r="MPV235" s="1482"/>
      <c r="MPW235" s="1152"/>
      <c r="MPX235" s="1153"/>
      <c r="MPY235" s="1271"/>
      <c r="MPZ235" s="1271"/>
      <c r="MQA235" s="1271"/>
      <c r="MQB235" s="619"/>
      <c r="MQC235" s="210"/>
      <c r="MQD235" s="1483"/>
      <c r="MQE235" s="1482"/>
      <c r="MQF235" s="1152"/>
      <c r="MQG235" s="1153"/>
      <c r="MQH235" s="1271"/>
      <c r="MQI235" s="1271"/>
      <c r="MQJ235" s="1271"/>
      <c r="MQK235" s="619"/>
      <c r="MQL235" s="210"/>
      <c r="MQM235" s="1483"/>
      <c r="MQN235" s="1482"/>
      <c r="MQO235" s="1152"/>
      <c r="MQP235" s="1153"/>
      <c r="MQQ235" s="1271"/>
      <c r="MQR235" s="1271"/>
      <c r="MQS235" s="1271"/>
      <c r="MQT235" s="619"/>
      <c r="MQU235" s="210"/>
      <c r="MQV235" s="1483"/>
      <c r="MQW235" s="1482"/>
      <c r="MQX235" s="1152"/>
      <c r="MQY235" s="1153"/>
      <c r="MQZ235" s="1271"/>
      <c r="MRA235" s="1271"/>
      <c r="MRB235" s="1271"/>
      <c r="MRC235" s="619"/>
      <c r="MRD235" s="210"/>
      <c r="MRE235" s="1483"/>
      <c r="MRF235" s="1482"/>
      <c r="MRG235" s="1152"/>
      <c r="MRH235" s="1153"/>
      <c r="MRI235" s="1271"/>
      <c r="MRJ235" s="1271"/>
      <c r="MRK235" s="1271"/>
      <c r="MRL235" s="619"/>
      <c r="MRM235" s="210"/>
      <c r="MRN235" s="1483"/>
      <c r="MRO235" s="1482"/>
      <c r="MRP235" s="1152"/>
      <c r="MRQ235" s="1153"/>
      <c r="MRR235" s="1271"/>
      <c r="MRS235" s="1271"/>
      <c r="MRT235" s="1271"/>
      <c r="MRU235" s="619"/>
      <c r="MRV235" s="210"/>
      <c r="MRW235" s="1483"/>
      <c r="MRX235" s="1482"/>
      <c r="MRY235" s="1152"/>
      <c r="MRZ235" s="1153"/>
      <c r="MSA235" s="1271"/>
      <c r="MSB235" s="1271"/>
      <c r="MSC235" s="1271"/>
      <c r="MSD235" s="619"/>
      <c r="MSE235" s="210"/>
      <c r="MSF235" s="1483"/>
      <c r="MSG235" s="1482"/>
      <c r="MSH235" s="1152"/>
      <c r="MSI235" s="1153"/>
      <c r="MSJ235" s="1271"/>
      <c r="MSK235" s="1271"/>
      <c r="MSL235" s="1271"/>
      <c r="MSM235" s="619"/>
      <c r="MSN235" s="210"/>
      <c r="MSO235" s="1483"/>
      <c r="MSP235" s="1482"/>
      <c r="MSQ235" s="1152"/>
      <c r="MSR235" s="1153"/>
      <c r="MSS235" s="1271"/>
      <c r="MST235" s="1271"/>
      <c r="MSU235" s="1271"/>
      <c r="MSV235" s="619"/>
      <c r="MSW235" s="210"/>
      <c r="MSX235" s="1483"/>
      <c r="MSY235" s="1482"/>
      <c r="MSZ235" s="1152"/>
      <c r="MTA235" s="1153"/>
      <c r="MTB235" s="1271"/>
      <c r="MTC235" s="1271"/>
      <c r="MTD235" s="1271"/>
      <c r="MTE235" s="619"/>
      <c r="MTF235" s="210"/>
      <c r="MTG235" s="1483"/>
      <c r="MTH235" s="1482"/>
      <c r="MTI235" s="1152"/>
      <c r="MTJ235" s="1153"/>
      <c r="MTK235" s="1271"/>
      <c r="MTL235" s="1271"/>
      <c r="MTM235" s="1271"/>
      <c r="MTN235" s="619"/>
      <c r="MTO235" s="210"/>
      <c r="MTP235" s="1483"/>
      <c r="MTQ235" s="1482"/>
      <c r="MTR235" s="1152"/>
      <c r="MTS235" s="1153"/>
      <c r="MTT235" s="1271"/>
      <c r="MTU235" s="1271"/>
      <c r="MTV235" s="1271"/>
      <c r="MTW235" s="619"/>
      <c r="MTX235" s="210"/>
      <c r="MTY235" s="1483"/>
      <c r="MTZ235" s="1482"/>
      <c r="MUA235" s="1152"/>
      <c r="MUB235" s="1153"/>
      <c r="MUC235" s="1271"/>
      <c r="MUD235" s="1271"/>
      <c r="MUE235" s="1271"/>
      <c r="MUF235" s="619"/>
      <c r="MUG235" s="210"/>
      <c r="MUH235" s="1483"/>
      <c r="MUI235" s="1482"/>
      <c r="MUJ235" s="1152"/>
      <c r="MUK235" s="1153"/>
      <c r="MUL235" s="1271"/>
      <c r="MUM235" s="1271"/>
      <c r="MUN235" s="1271"/>
      <c r="MUO235" s="619"/>
      <c r="MUP235" s="210"/>
      <c r="MUQ235" s="1483"/>
      <c r="MUR235" s="1482"/>
      <c r="MUS235" s="1152"/>
      <c r="MUT235" s="1153"/>
      <c r="MUU235" s="1271"/>
      <c r="MUV235" s="1271"/>
      <c r="MUW235" s="1271"/>
      <c r="MUX235" s="619"/>
      <c r="MUY235" s="210"/>
      <c r="MUZ235" s="1483"/>
      <c r="MVA235" s="1482"/>
      <c r="MVB235" s="1152"/>
      <c r="MVC235" s="1153"/>
      <c r="MVD235" s="1271"/>
      <c r="MVE235" s="1271"/>
      <c r="MVF235" s="1271"/>
      <c r="MVG235" s="619"/>
      <c r="MVH235" s="210"/>
      <c r="MVI235" s="1483"/>
      <c r="MVJ235" s="1482"/>
      <c r="MVK235" s="1152"/>
      <c r="MVL235" s="1153"/>
      <c r="MVM235" s="1271"/>
      <c r="MVN235" s="1271"/>
      <c r="MVO235" s="1271"/>
      <c r="MVP235" s="619"/>
      <c r="MVQ235" s="210"/>
      <c r="MVR235" s="1483"/>
      <c r="MVS235" s="1482"/>
      <c r="MVT235" s="1152"/>
      <c r="MVU235" s="1153"/>
      <c r="MVV235" s="1271"/>
      <c r="MVW235" s="1271"/>
      <c r="MVX235" s="1271"/>
      <c r="MVY235" s="619"/>
      <c r="MVZ235" s="210"/>
      <c r="MWA235" s="1483"/>
      <c r="MWB235" s="1482"/>
      <c r="MWC235" s="1152"/>
      <c r="MWD235" s="1153"/>
      <c r="MWE235" s="1271"/>
      <c r="MWF235" s="1271"/>
      <c r="MWG235" s="1271"/>
      <c r="MWH235" s="619"/>
      <c r="MWI235" s="210"/>
      <c r="MWJ235" s="1483"/>
      <c r="MWK235" s="1482"/>
      <c r="MWL235" s="1152"/>
      <c r="MWM235" s="1153"/>
      <c r="MWN235" s="1271"/>
      <c r="MWO235" s="1271"/>
      <c r="MWP235" s="1271"/>
      <c r="MWQ235" s="619"/>
      <c r="MWR235" s="210"/>
      <c r="MWS235" s="1483"/>
      <c r="MWT235" s="1482"/>
      <c r="MWU235" s="1152"/>
      <c r="MWV235" s="1153"/>
      <c r="MWW235" s="1271"/>
      <c r="MWX235" s="1271"/>
      <c r="MWY235" s="1271"/>
      <c r="MWZ235" s="619"/>
      <c r="MXA235" s="210"/>
      <c r="MXB235" s="1483"/>
      <c r="MXC235" s="1482"/>
      <c r="MXD235" s="1152"/>
      <c r="MXE235" s="1153"/>
      <c r="MXF235" s="1271"/>
      <c r="MXG235" s="1271"/>
      <c r="MXH235" s="1271"/>
      <c r="MXI235" s="619"/>
      <c r="MXJ235" s="210"/>
      <c r="MXK235" s="1483"/>
      <c r="MXL235" s="1482"/>
      <c r="MXM235" s="1152"/>
      <c r="MXN235" s="1153"/>
      <c r="MXO235" s="1271"/>
      <c r="MXP235" s="1271"/>
      <c r="MXQ235" s="1271"/>
      <c r="MXR235" s="619"/>
      <c r="MXS235" s="210"/>
      <c r="MXT235" s="1483"/>
      <c r="MXU235" s="1482"/>
      <c r="MXV235" s="1152"/>
      <c r="MXW235" s="1153"/>
      <c r="MXX235" s="1271"/>
      <c r="MXY235" s="1271"/>
      <c r="MXZ235" s="1271"/>
      <c r="MYA235" s="619"/>
      <c r="MYB235" s="210"/>
      <c r="MYC235" s="1483"/>
      <c r="MYD235" s="1482"/>
      <c r="MYE235" s="1152"/>
      <c r="MYF235" s="1153"/>
      <c r="MYG235" s="1271"/>
      <c r="MYH235" s="1271"/>
      <c r="MYI235" s="1271"/>
      <c r="MYJ235" s="619"/>
      <c r="MYK235" s="210"/>
      <c r="MYL235" s="1483"/>
      <c r="MYM235" s="1482"/>
      <c r="MYN235" s="1152"/>
      <c r="MYO235" s="1153"/>
      <c r="MYP235" s="1271"/>
      <c r="MYQ235" s="1271"/>
      <c r="MYR235" s="1271"/>
      <c r="MYS235" s="619"/>
      <c r="MYT235" s="210"/>
      <c r="MYU235" s="1483"/>
      <c r="MYV235" s="1482"/>
      <c r="MYW235" s="1152"/>
      <c r="MYX235" s="1153"/>
      <c r="MYY235" s="1271"/>
      <c r="MYZ235" s="1271"/>
      <c r="MZA235" s="1271"/>
      <c r="MZB235" s="619"/>
      <c r="MZC235" s="210"/>
      <c r="MZD235" s="1483"/>
      <c r="MZE235" s="1482"/>
      <c r="MZF235" s="1152"/>
      <c r="MZG235" s="1153"/>
      <c r="MZH235" s="1271"/>
      <c r="MZI235" s="1271"/>
      <c r="MZJ235" s="1271"/>
      <c r="MZK235" s="619"/>
      <c r="MZL235" s="210"/>
      <c r="MZM235" s="1483"/>
      <c r="MZN235" s="1482"/>
      <c r="MZO235" s="1152"/>
      <c r="MZP235" s="1153"/>
      <c r="MZQ235" s="1271"/>
      <c r="MZR235" s="1271"/>
      <c r="MZS235" s="1271"/>
      <c r="MZT235" s="619"/>
      <c r="MZU235" s="210"/>
      <c r="MZV235" s="1483"/>
      <c r="MZW235" s="1482"/>
      <c r="MZX235" s="1152"/>
      <c r="MZY235" s="1153"/>
      <c r="MZZ235" s="1271"/>
      <c r="NAA235" s="1271"/>
      <c r="NAB235" s="1271"/>
      <c r="NAC235" s="619"/>
      <c r="NAD235" s="210"/>
      <c r="NAE235" s="1483"/>
      <c r="NAF235" s="1482"/>
      <c r="NAG235" s="1152"/>
      <c r="NAH235" s="1153"/>
      <c r="NAI235" s="1271"/>
      <c r="NAJ235" s="1271"/>
      <c r="NAK235" s="1271"/>
      <c r="NAL235" s="619"/>
      <c r="NAM235" s="210"/>
      <c r="NAN235" s="1483"/>
      <c r="NAO235" s="1482"/>
      <c r="NAP235" s="1152"/>
      <c r="NAQ235" s="1153"/>
      <c r="NAR235" s="1271"/>
      <c r="NAS235" s="1271"/>
      <c r="NAT235" s="1271"/>
      <c r="NAU235" s="619"/>
      <c r="NAV235" s="210"/>
      <c r="NAW235" s="1483"/>
      <c r="NAX235" s="1482"/>
      <c r="NAY235" s="1152"/>
      <c r="NAZ235" s="1153"/>
      <c r="NBA235" s="1271"/>
      <c r="NBB235" s="1271"/>
      <c r="NBC235" s="1271"/>
      <c r="NBD235" s="619"/>
      <c r="NBE235" s="210"/>
      <c r="NBF235" s="1483"/>
      <c r="NBG235" s="1482"/>
      <c r="NBH235" s="1152"/>
      <c r="NBI235" s="1153"/>
      <c r="NBJ235" s="1271"/>
      <c r="NBK235" s="1271"/>
      <c r="NBL235" s="1271"/>
      <c r="NBM235" s="619"/>
      <c r="NBN235" s="210"/>
      <c r="NBO235" s="1483"/>
      <c r="NBP235" s="1482"/>
      <c r="NBQ235" s="1152"/>
      <c r="NBR235" s="1153"/>
      <c r="NBS235" s="1271"/>
      <c r="NBT235" s="1271"/>
      <c r="NBU235" s="1271"/>
      <c r="NBV235" s="619"/>
      <c r="NBW235" s="210"/>
      <c r="NBX235" s="1483"/>
      <c r="NBY235" s="1482"/>
      <c r="NBZ235" s="1152"/>
      <c r="NCA235" s="1153"/>
      <c r="NCB235" s="1271"/>
      <c r="NCC235" s="1271"/>
      <c r="NCD235" s="1271"/>
      <c r="NCE235" s="619"/>
      <c r="NCF235" s="210"/>
      <c r="NCG235" s="1483"/>
      <c r="NCH235" s="1482"/>
      <c r="NCI235" s="1152"/>
      <c r="NCJ235" s="1153"/>
      <c r="NCK235" s="1271"/>
      <c r="NCL235" s="1271"/>
      <c r="NCM235" s="1271"/>
      <c r="NCN235" s="619"/>
      <c r="NCO235" s="210"/>
      <c r="NCP235" s="1483"/>
      <c r="NCQ235" s="1482"/>
      <c r="NCR235" s="1152"/>
      <c r="NCS235" s="1153"/>
      <c r="NCT235" s="1271"/>
      <c r="NCU235" s="1271"/>
      <c r="NCV235" s="1271"/>
      <c r="NCW235" s="619"/>
      <c r="NCX235" s="210"/>
      <c r="NCY235" s="1483"/>
      <c r="NCZ235" s="1482"/>
      <c r="NDA235" s="1152"/>
      <c r="NDB235" s="1153"/>
      <c r="NDC235" s="1271"/>
      <c r="NDD235" s="1271"/>
      <c r="NDE235" s="1271"/>
      <c r="NDF235" s="619"/>
      <c r="NDG235" s="210"/>
      <c r="NDH235" s="1483"/>
      <c r="NDI235" s="1482"/>
      <c r="NDJ235" s="1152"/>
      <c r="NDK235" s="1153"/>
      <c r="NDL235" s="1271"/>
      <c r="NDM235" s="1271"/>
      <c r="NDN235" s="1271"/>
      <c r="NDO235" s="619"/>
      <c r="NDP235" s="210"/>
      <c r="NDQ235" s="1483"/>
      <c r="NDR235" s="1482"/>
      <c r="NDS235" s="1152"/>
      <c r="NDT235" s="1153"/>
      <c r="NDU235" s="1271"/>
      <c r="NDV235" s="1271"/>
      <c r="NDW235" s="1271"/>
      <c r="NDX235" s="619"/>
      <c r="NDY235" s="210"/>
      <c r="NDZ235" s="1483"/>
      <c r="NEA235" s="1482"/>
      <c r="NEB235" s="1152"/>
      <c r="NEC235" s="1153"/>
      <c r="NED235" s="1271"/>
      <c r="NEE235" s="1271"/>
      <c r="NEF235" s="1271"/>
      <c r="NEG235" s="619"/>
      <c r="NEH235" s="210"/>
      <c r="NEI235" s="1483"/>
      <c r="NEJ235" s="1482"/>
      <c r="NEK235" s="1152"/>
      <c r="NEL235" s="1153"/>
      <c r="NEM235" s="1271"/>
      <c r="NEN235" s="1271"/>
      <c r="NEO235" s="1271"/>
      <c r="NEP235" s="619"/>
      <c r="NEQ235" s="210"/>
      <c r="NER235" s="1483"/>
      <c r="NES235" s="1482"/>
      <c r="NET235" s="1152"/>
      <c r="NEU235" s="1153"/>
      <c r="NEV235" s="1271"/>
      <c r="NEW235" s="1271"/>
      <c r="NEX235" s="1271"/>
      <c r="NEY235" s="619"/>
      <c r="NEZ235" s="210"/>
      <c r="NFA235" s="1483"/>
      <c r="NFB235" s="1482"/>
      <c r="NFC235" s="1152"/>
      <c r="NFD235" s="1153"/>
      <c r="NFE235" s="1271"/>
      <c r="NFF235" s="1271"/>
      <c r="NFG235" s="1271"/>
      <c r="NFH235" s="619"/>
      <c r="NFI235" s="210"/>
      <c r="NFJ235" s="1483"/>
      <c r="NFK235" s="1482"/>
      <c r="NFL235" s="1152"/>
      <c r="NFM235" s="1153"/>
      <c r="NFN235" s="1271"/>
      <c r="NFO235" s="1271"/>
      <c r="NFP235" s="1271"/>
      <c r="NFQ235" s="619"/>
      <c r="NFR235" s="210"/>
      <c r="NFS235" s="1483"/>
      <c r="NFT235" s="1482"/>
      <c r="NFU235" s="1152"/>
      <c r="NFV235" s="1153"/>
      <c r="NFW235" s="1271"/>
      <c r="NFX235" s="1271"/>
      <c r="NFY235" s="1271"/>
      <c r="NFZ235" s="619"/>
      <c r="NGA235" s="210"/>
      <c r="NGB235" s="1483"/>
      <c r="NGC235" s="1482"/>
      <c r="NGD235" s="1152"/>
      <c r="NGE235" s="1153"/>
      <c r="NGF235" s="1271"/>
      <c r="NGG235" s="1271"/>
      <c r="NGH235" s="1271"/>
      <c r="NGI235" s="619"/>
      <c r="NGJ235" s="210"/>
      <c r="NGK235" s="1483"/>
      <c r="NGL235" s="1482"/>
      <c r="NGM235" s="1152"/>
      <c r="NGN235" s="1153"/>
      <c r="NGO235" s="1271"/>
      <c r="NGP235" s="1271"/>
      <c r="NGQ235" s="1271"/>
      <c r="NGR235" s="619"/>
      <c r="NGS235" s="210"/>
      <c r="NGT235" s="1483"/>
      <c r="NGU235" s="1482"/>
      <c r="NGV235" s="1152"/>
      <c r="NGW235" s="1153"/>
      <c r="NGX235" s="1271"/>
      <c r="NGY235" s="1271"/>
      <c r="NGZ235" s="1271"/>
      <c r="NHA235" s="619"/>
      <c r="NHB235" s="210"/>
      <c r="NHC235" s="1483"/>
      <c r="NHD235" s="1482"/>
      <c r="NHE235" s="1152"/>
      <c r="NHF235" s="1153"/>
      <c r="NHG235" s="1271"/>
      <c r="NHH235" s="1271"/>
      <c r="NHI235" s="1271"/>
      <c r="NHJ235" s="619"/>
      <c r="NHK235" s="210"/>
      <c r="NHL235" s="1483"/>
      <c r="NHM235" s="1482"/>
      <c r="NHN235" s="1152"/>
      <c r="NHO235" s="1153"/>
      <c r="NHP235" s="1271"/>
      <c r="NHQ235" s="1271"/>
      <c r="NHR235" s="1271"/>
      <c r="NHS235" s="619"/>
      <c r="NHT235" s="210"/>
      <c r="NHU235" s="1483"/>
      <c r="NHV235" s="1482"/>
      <c r="NHW235" s="1152"/>
      <c r="NHX235" s="1153"/>
      <c r="NHY235" s="1271"/>
      <c r="NHZ235" s="1271"/>
      <c r="NIA235" s="1271"/>
      <c r="NIB235" s="619"/>
      <c r="NIC235" s="210"/>
      <c r="NID235" s="1483"/>
      <c r="NIE235" s="1482"/>
      <c r="NIF235" s="1152"/>
      <c r="NIG235" s="1153"/>
      <c r="NIH235" s="1271"/>
      <c r="NII235" s="1271"/>
      <c r="NIJ235" s="1271"/>
      <c r="NIK235" s="619"/>
      <c r="NIL235" s="210"/>
      <c r="NIM235" s="1483"/>
      <c r="NIN235" s="1482"/>
      <c r="NIO235" s="1152"/>
      <c r="NIP235" s="1153"/>
      <c r="NIQ235" s="1271"/>
      <c r="NIR235" s="1271"/>
      <c r="NIS235" s="1271"/>
      <c r="NIT235" s="619"/>
      <c r="NIU235" s="210"/>
      <c r="NIV235" s="1483"/>
      <c r="NIW235" s="1482"/>
      <c r="NIX235" s="1152"/>
      <c r="NIY235" s="1153"/>
      <c r="NIZ235" s="1271"/>
      <c r="NJA235" s="1271"/>
      <c r="NJB235" s="1271"/>
      <c r="NJC235" s="619"/>
      <c r="NJD235" s="210"/>
      <c r="NJE235" s="1483"/>
      <c r="NJF235" s="1482"/>
      <c r="NJG235" s="1152"/>
      <c r="NJH235" s="1153"/>
      <c r="NJI235" s="1271"/>
      <c r="NJJ235" s="1271"/>
      <c r="NJK235" s="1271"/>
      <c r="NJL235" s="619"/>
      <c r="NJM235" s="210"/>
      <c r="NJN235" s="1483"/>
      <c r="NJO235" s="1482"/>
      <c r="NJP235" s="1152"/>
      <c r="NJQ235" s="1153"/>
      <c r="NJR235" s="1271"/>
      <c r="NJS235" s="1271"/>
      <c r="NJT235" s="1271"/>
      <c r="NJU235" s="619"/>
      <c r="NJV235" s="210"/>
      <c r="NJW235" s="1483"/>
      <c r="NJX235" s="1482"/>
      <c r="NJY235" s="1152"/>
      <c r="NJZ235" s="1153"/>
      <c r="NKA235" s="1271"/>
      <c r="NKB235" s="1271"/>
      <c r="NKC235" s="1271"/>
      <c r="NKD235" s="619"/>
      <c r="NKE235" s="210"/>
      <c r="NKF235" s="1483"/>
      <c r="NKG235" s="1482"/>
      <c r="NKH235" s="1152"/>
      <c r="NKI235" s="1153"/>
      <c r="NKJ235" s="1271"/>
      <c r="NKK235" s="1271"/>
      <c r="NKL235" s="1271"/>
      <c r="NKM235" s="619"/>
      <c r="NKN235" s="210"/>
      <c r="NKO235" s="1483"/>
      <c r="NKP235" s="1482"/>
      <c r="NKQ235" s="1152"/>
      <c r="NKR235" s="1153"/>
      <c r="NKS235" s="1271"/>
      <c r="NKT235" s="1271"/>
      <c r="NKU235" s="1271"/>
      <c r="NKV235" s="619"/>
      <c r="NKW235" s="210"/>
      <c r="NKX235" s="1483"/>
      <c r="NKY235" s="1482"/>
      <c r="NKZ235" s="1152"/>
      <c r="NLA235" s="1153"/>
      <c r="NLB235" s="1271"/>
      <c r="NLC235" s="1271"/>
      <c r="NLD235" s="1271"/>
      <c r="NLE235" s="619"/>
      <c r="NLF235" s="210"/>
      <c r="NLG235" s="1483"/>
      <c r="NLH235" s="1482"/>
      <c r="NLI235" s="1152"/>
      <c r="NLJ235" s="1153"/>
      <c r="NLK235" s="1271"/>
      <c r="NLL235" s="1271"/>
      <c r="NLM235" s="1271"/>
      <c r="NLN235" s="619"/>
      <c r="NLO235" s="210"/>
      <c r="NLP235" s="1483"/>
      <c r="NLQ235" s="1482"/>
      <c r="NLR235" s="1152"/>
      <c r="NLS235" s="1153"/>
      <c r="NLT235" s="1271"/>
      <c r="NLU235" s="1271"/>
      <c r="NLV235" s="1271"/>
      <c r="NLW235" s="619"/>
      <c r="NLX235" s="210"/>
      <c r="NLY235" s="1483"/>
      <c r="NLZ235" s="1482"/>
      <c r="NMA235" s="1152"/>
      <c r="NMB235" s="1153"/>
      <c r="NMC235" s="1271"/>
      <c r="NMD235" s="1271"/>
      <c r="NME235" s="1271"/>
      <c r="NMF235" s="619"/>
      <c r="NMG235" s="210"/>
      <c r="NMH235" s="1483"/>
      <c r="NMI235" s="1482"/>
      <c r="NMJ235" s="1152"/>
      <c r="NMK235" s="1153"/>
      <c r="NML235" s="1271"/>
      <c r="NMM235" s="1271"/>
      <c r="NMN235" s="1271"/>
      <c r="NMO235" s="619"/>
      <c r="NMP235" s="210"/>
      <c r="NMQ235" s="1483"/>
      <c r="NMR235" s="1482"/>
      <c r="NMS235" s="1152"/>
      <c r="NMT235" s="1153"/>
      <c r="NMU235" s="1271"/>
      <c r="NMV235" s="1271"/>
      <c r="NMW235" s="1271"/>
      <c r="NMX235" s="619"/>
      <c r="NMY235" s="210"/>
      <c r="NMZ235" s="1483"/>
      <c r="NNA235" s="1482"/>
      <c r="NNB235" s="1152"/>
      <c r="NNC235" s="1153"/>
      <c r="NND235" s="1271"/>
      <c r="NNE235" s="1271"/>
      <c r="NNF235" s="1271"/>
      <c r="NNG235" s="619"/>
      <c r="NNH235" s="210"/>
      <c r="NNI235" s="1483"/>
      <c r="NNJ235" s="1482"/>
      <c r="NNK235" s="1152"/>
      <c r="NNL235" s="1153"/>
      <c r="NNM235" s="1271"/>
      <c r="NNN235" s="1271"/>
      <c r="NNO235" s="1271"/>
      <c r="NNP235" s="619"/>
      <c r="NNQ235" s="210"/>
      <c r="NNR235" s="1483"/>
      <c r="NNS235" s="1482"/>
      <c r="NNT235" s="1152"/>
      <c r="NNU235" s="1153"/>
      <c r="NNV235" s="1271"/>
      <c r="NNW235" s="1271"/>
      <c r="NNX235" s="1271"/>
      <c r="NNY235" s="619"/>
      <c r="NNZ235" s="210"/>
      <c r="NOA235" s="1483"/>
      <c r="NOB235" s="1482"/>
      <c r="NOC235" s="1152"/>
      <c r="NOD235" s="1153"/>
      <c r="NOE235" s="1271"/>
      <c r="NOF235" s="1271"/>
      <c r="NOG235" s="1271"/>
      <c r="NOH235" s="619"/>
      <c r="NOI235" s="210"/>
      <c r="NOJ235" s="1483"/>
      <c r="NOK235" s="1482"/>
      <c r="NOL235" s="1152"/>
      <c r="NOM235" s="1153"/>
      <c r="NON235" s="1271"/>
      <c r="NOO235" s="1271"/>
      <c r="NOP235" s="1271"/>
      <c r="NOQ235" s="619"/>
      <c r="NOR235" s="210"/>
      <c r="NOS235" s="1483"/>
      <c r="NOT235" s="1482"/>
      <c r="NOU235" s="1152"/>
      <c r="NOV235" s="1153"/>
      <c r="NOW235" s="1271"/>
      <c r="NOX235" s="1271"/>
      <c r="NOY235" s="1271"/>
      <c r="NOZ235" s="619"/>
      <c r="NPA235" s="210"/>
      <c r="NPB235" s="1483"/>
      <c r="NPC235" s="1482"/>
      <c r="NPD235" s="1152"/>
      <c r="NPE235" s="1153"/>
      <c r="NPF235" s="1271"/>
      <c r="NPG235" s="1271"/>
      <c r="NPH235" s="1271"/>
      <c r="NPI235" s="619"/>
      <c r="NPJ235" s="210"/>
      <c r="NPK235" s="1483"/>
      <c r="NPL235" s="1482"/>
      <c r="NPM235" s="1152"/>
      <c r="NPN235" s="1153"/>
      <c r="NPO235" s="1271"/>
      <c r="NPP235" s="1271"/>
      <c r="NPQ235" s="1271"/>
      <c r="NPR235" s="619"/>
      <c r="NPS235" s="210"/>
      <c r="NPT235" s="1483"/>
      <c r="NPU235" s="1482"/>
      <c r="NPV235" s="1152"/>
      <c r="NPW235" s="1153"/>
      <c r="NPX235" s="1271"/>
      <c r="NPY235" s="1271"/>
      <c r="NPZ235" s="1271"/>
      <c r="NQA235" s="619"/>
      <c r="NQB235" s="210"/>
      <c r="NQC235" s="1483"/>
      <c r="NQD235" s="1482"/>
      <c r="NQE235" s="1152"/>
      <c r="NQF235" s="1153"/>
      <c r="NQG235" s="1271"/>
      <c r="NQH235" s="1271"/>
      <c r="NQI235" s="1271"/>
      <c r="NQJ235" s="619"/>
      <c r="NQK235" s="210"/>
      <c r="NQL235" s="1483"/>
      <c r="NQM235" s="1482"/>
      <c r="NQN235" s="1152"/>
      <c r="NQO235" s="1153"/>
      <c r="NQP235" s="1271"/>
      <c r="NQQ235" s="1271"/>
      <c r="NQR235" s="1271"/>
      <c r="NQS235" s="619"/>
      <c r="NQT235" s="210"/>
      <c r="NQU235" s="1483"/>
      <c r="NQV235" s="1482"/>
      <c r="NQW235" s="1152"/>
      <c r="NQX235" s="1153"/>
      <c r="NQY235" s="1271"/>
      <c r="NQZ235" s="1271"/>
      <c r="NRA235" s="1271"/>
      <c r="NRB235" s="619"/>
      <c r="NRC235" s="210"/>
      <c r="NRD235" s="1483"/>
      <c r="NRE235" s="1482"/>
      <c r="NRF235" s="1152"/>
      <c r="NRG235" s="1153"/>
      <c r="NRH235" s="1271"/>
      <c r="NRI235" s="1271"/>
      <c r="NRJ235" s="1271"/>
      <c r="NRK235" s="619"/>
      <c r="NRL235" s="210"/>
      <c r="NRM235" s="1483"/>
      <c r="NRN235" s="1482"/>
      <c r="NRO235" s="1152"/>
      <c r="NRP235" s="1153"/>
      <c r="NRQ235" s="1271"/>
      <c r="NRR235" s="1271"/>
      <c r="NRS235" s="1271"/>
      <c r="NRT235" s="619"/>
      <c r="NRU235" s="210"/>
      <c r="NRV235" s="1483"/>
      <c r="NRW235" s="1482"/>
      <c r="NRX235" s="1152"/>
      <c r="NRY235" s="1153"/>
      <c r="NRZ235" s="1271"/>
      <c r="NSA235" s="1271"/>
      <c r="NSB235" s="1271"/>
      <c r="NSC235" s="619"/>
      <c r="NSD235" s="210"/>
      <c r="NSE235" s="1483"/>
      <c r="NSF235" s="1482"/>
      <c r="NSG235" s="1152"/>
      <c r="NSH235" s="1153"/>
      <c r="NSI235" s="1271"/>
      <c r="NSJ235" s="1271"/>
      <c r="NSK235" s="1271"/>
      <c r="NSL235" s="619"/>
      <c r="NSM235" s="210"/>
      <c r="NSN235" s="1483"/>
      <c r="NSO235" s="1482"/>
      <c r="NSP235" s="1152"/>
      <c r="NSQ235" s="1153"/>
      <c r="NSR235" s="1271"/>
      <c r="NSS235" s="1271"/>
      <c r="NST235" s="1271"/>
      <c r="NSU235" s="619"/>
      <c r="NSV235" s="210"/>
      <c r="NSW235" s="1483"/>
      <c r="NSX235" s="1482"/>
      <c r="NSY235" s="1152"/>
      <c r="NSZ235" s="1153"/>
      <c r="NTA235" s="1271"/>
      <c r="NTB235" s="1271"/>
      <c r="NTC235" s="1271"/>
      <c r="NTD235" s="619"/>
      <c r="NTE235" s="210"/>
      <c r="NTF235" s="1483"/>
      <c r="NTG235" s="1482"/>
      <c r="NTH235" s="1152"/>
      <c r="NTI235" s="1153"/>
      <c r="NTJ235" s="1271"/>
      <c r="NTK235" s="1271"/>
      <c r="NTL235" s="1271"/>
      <c r="NTM235" s="619"/>
      <c r="NTN235" s="210"/>
      <c r="NTO235" s="1483"/>
      <c r="NTP235" s="1482"/>
      <c r="NTQ235" s="1152"/>
      <c r="NTR235" s="1153"/>
      <c r="NTS235" s="1271"/>
      <c r="NTT235" s="1271"/>
      <c r="NTU235" s="1271"/>
      <c r="NTV235" s="619"/>
      <c r="NTW235" s="210"/>
      <c r="NTX235" s="1483"/>
      <c r="NTY235" s="1482"/>
      <c r="NTZ235" s="1152"/>
      <c r="NUA235" s="1153"/>
      <c r="NUB235" s="1271"/>
      <c r="NUC235" s="1271"/>
      <c r="NUD235" s="1271"/>
      <c r="NUE235" s="619"/>
      <c r="NUF235" s="210"/>
      <c r="NUG235" s="1483"/>
      <c r="NUH235" s="1482"/>
      <c r="NUI235" s="1152"/>
      <c r="NUJ235" s="1153"/>
      <c r="NUK235" s="1271"/>
      <c r="NUL235" s="1271"/>
      <c r="NUM235" s="1271"/>
      <c r="NUN235" s="619"/>
      <c r="NUO235" s="210"/>
      <c r="NUP235" s="1483"/>
      <c r="NUQ235" s="1482"/>
      <c r="NUR235" s="1152"/>
      <c r="NUS235" s="1153"/>
      <c r="NUT235" s="1271"/>
      <c r="NUU235" s="1271"/>
      <c r="NUV235" s="1271"/>
      <c r="NUW235" s="619"/>
      <c r="NUX235" s="210"/>
      <c r="NUY235" s="1483"/>
      <c r="NUZ235" s="1482"/>
      <c r="NVA235" s="1152"/>
      <c r="NVB235" s="1153"/>
      <c r="NVC235" s="1271"/>
      <c r="NVD235" s="1271"/>
      <c r="NVE235" s="1271"/>
      <c r="NVF235" s="619"/>
      <c r="NVG235" s="210"/>
      <c r="NVH235" s="1483"/>
      <c r="NVI235" s="1482"/>
      <c r="NVJ235" s="1152"/>
      <c r="NVK235" s="1153"/>
      <c r="NVL235" s="1271"/>
      <c r="NVM235" s="1271"/>
      <c r="NVN235" s="1271"/>
      <c r="NVO235" s="619"/>
      <c r="NVP235" s="210"/>
      <c r="NVQ235" s="1483"/>
      <c r="NVR235" s="1482"/>
      <c r="NVS235" s="1152"/>
      <c r="NVT235" s="1153"/>
      <c r="NVU235" s="1271"/>
      <c r="NVV235" s="1271"/>
      <c r="NVW235" s="1271"/>
      <c r="NVX235" s="619"/>
      <c r="NVY235" s="210"/>
      <c r="NVZ235" s="1483"/>
      <c r="NWA235" s="1482"/>
      <c r="NWB235" s="1152"/>
      <c r="NWC235" s="1153"/>
      <c r="NWD235" s="1271"/>
      <c r="NWE235" s="1271"/>
      <c r="NWF235" s="1271"/>
      <c r="NWG235" s="619"/>
      <c r="NWH235" s="210"/>
      <c r="NWI235" s="1483"/>
      <c r="NWJ235" s="1482"/>
      <c r="NWK235" s="1152"/>
      <c r="NWL235" s="1153"/>
      <c r="NWM235" s="1271"/>
      <c r="NWN235" s="1271"/>
      <c r="NWO235" s="1271"/>
      <c r="NWP235" s="619"/>
      <c r="NWQ235" s="210"/>
      <c r="NWR235" s="1483"/>
      <c r="NWS235" s="1482"/>
      <c r="NWT235" s="1152"/>
      <c r="NWU235" s="1153"/>
      <c r="NWV235" s="1271"/>
      <c r="NWW235" s="1271"/>
      <c r="NWX235" s="1271"/>
      <c r="NWY235" s="619"/>
      <c r="NWZ235" s="210"/>
      <c r="NXA235" s="1483"/>
      <c r="NXB235" s="1482"/>
      <c r="NXC235" s="1152"/>
      <c r="NXD235" s="1153"/>
      <c r="NXE235" s="1271"/>
      <c r="NXF235" s="1271"/>
      <c r="NXG235" s="1271"/>
      <c r="NXH235" s="619"/>
      <c r="NXI235" s="210"/>
      <c r="NXJ235" s="1483"/>
      <c r="NXK235" s="1482"/>
      <c r="NXL235" s="1152"/>
      <c r="NXM235" s="1153"/>
      <c r="NXN235" s="1271"/>
      <c r="NXO235" s="1271"/>
      <c r="NXP235" s="1271"/>
      <c r="NXQ235" s="619"/>
      <c r="NXR235" s="210"/>
      <c r="NXS235" s="1483"/>
      <c r="NXT235" s="1482"/>
      <c r="NXU235" s="1152"/>
      <c r="NXV235" s="1153"/>
      <c r="NXW235" s="1271"/>
      <c r="NXX235" s="1271"/>
      <c r="NXY235" s="1271"/>
      <c r="NXZ235" s="619"/>
      <c r="NYA235" s="210"/>
      <c r="NYB235" s="1483"/>
      <c r="NYC235" s="1482"/>
      <c r="NYD235" s="1152"/>
      <c r="NYE235" s="1153"/>
      <c r="NYF235" s="1271"/>
      <c r="NYG235" s="1271"/>
      <c r="NYH235" s="1271"/>
      <c r="NYI235" s="619"/>
      <c r="NYJ235" s="210"/>
      <c r="NYK235" s="1483"/>
      <c r="NYL235" s="1482"/>
      <c r="NYM235" s="1152"/>
      <c r="NYN235" s="1153"/>
      <c r="NYO235" s="1271"/>
      <c r="NYP235" s="1271"/>
      <c r="NYQ235" s="1271"/>
      <c r="NYR235" s="619"/>
      <c r="NYS235" s="210"/>
      <c r="NYT235" s="1483"/>
      <c r="NYU235" s="1482"/>
      <c r="NYV235" s="1152"/>
      <c r="NYW235" s="1153"/>
      <c r="NYX235" s="1271"/>
      <c r="NYY235" s="1271"/>
      <c r="NYZ235" s="1271"/>
      <c r="NZA235" s="619"/>
      <c r="NZB235" s="210"/>
      <c r="NZC235" s="1483"/>
      <c r="NZD235" s="1482"/>
      <c r="NZE235" s="1152"/>
      <c r="NZF235" s="1153"/>
      <c r="NZG235" s="1271"/>
      <c r="NZH235" s="1271"/>
      <c r="NZI235" s="1271"/>
      <c r="NZJ235" s="619"/>
      <c r="NZK235" s="210"/>
      <c r="NZL235" s="1483"/>
      <c r="NZM235" s="1482"/>
      <c r="NZN235" s="1152"/>
      <c r="NZO235" s="1153"/>
      <c r="NZP235" s="1271"/>
      <c r="NZQ235" s="1271"/>
      <c r="NZR235" s="1271"/>
      <c r="NZS235" s="619"/>
      <c r="NZT235" s="210"/>
      <c r="NZU235" s="1483"/>
      <c r="NZV235" s="1482"/>
      <c r="NZW235" s="1152"/>
      <c r="NZX235" s="1153"/>
      <c r="NZY235" s="1271"/>
      <c r="NZZ235" s="1271"/>
      <c r="OAA235" s="1271"/>
      <c r="OAB235" s="619"/>
      <c r="OAC235" s="210"/>
      <c r="OAD235" s="1483"/>
      <c r="OAE235" s="1482"/>
      <c r="OAF235" s="1152"/>
      <c r="OAG235" s="1153"/>
      <c r="OAH235" s="1271"/>
      <c r="OAI235" s="1271"/>
      <c r="OAJ235" s="1271"/>
      <c r="OAK235" s="619"/>
      <c r="OAL235" s="210"/>
      <c r="OAM235" s="1483"/>
      <c r="OAN235" s="1482"/>
      <c r="OAO235" s="1152"/>
      <c r="OAP235" s="1153"/>
      <c r="OAQ235" s="1271"/>
      <c r="OAR235" s="1271"/>
      <c r="OAS235" s="1271"/>
      <c r="OAT235" s="619"/>
      <c r="OAU235" s="210"/>
      <c r="OAV235" s="1483"/>
      <c r="OAW235" s="1482"/>
      <c r="OAX235" s="1152"/>
      <c r="OAY235" s="1153"/>
      <c r="OAZ235" s="1271"/>
      <c r="OBA235" s="1271"/>
      <c r="OBB235" s="1271"/>
      <c r="OBC235" s="619"/>
      <c r="OBD235" s="210"/>
      <c r="OBE235" s="1483"/>
      <c r="OBF235" s="1482"/>
      <c r="OBG235" s="1152"/>
      <c r="OBH235" s="1153"/>
      <c r="OBI235" s="1271"/>
      <c r="OBJ235" s="1271"/>
      <c r="OBK235" s="1271"/>
      <c r="OBL235" s="619"/>
      <c r="OBM235" s="210"/>
      <c r="OBN235" s="1483"/>
      <c r="OBO235" s="1482"/>
      <c r="OBP235" s="1152"/>
      <c r="OBQ235" s="1153"/>
      <c r="OBR235" s="1271"/>
      <c r="OBS235" s="1271"/>
      <c r="OBT235" s="1271"/>
      <c r="OBU235" s="619"/>
      <c r="OBV235" s="210"/>
      <c r="OBW235" s="1483"/>
      <c r="OBX235" s="1482"/>
      <c r="OBY235" s="1152"/>
      <c r="OBZ235" s="1153"/>
      <c r="OCA235" s="1271"/>
      <c r="OCB235" s="1271"/>
      <c r="OCC235" s="1271"/>
      <c r="OCD235" s="619"/>
      <c r="OCE235" s="210"/>
      <c r="OCF235" s="1483"/>
      <c r="OCG235" s="1482"/>
      <c r="OCH235" s="1152"/>
      <c r="OCI235" s="1153"/>
      <c r="OCJ235" s="1271"/>
      <c r="OCK235" s="1271"/>
      <c r="OCL235" s="1271"/>
      <c r="OCM235" s="619"/>
      <c r="OCN235" s="210"/>
      <c r="OCO235" s="1483"/>
      <c r="OCP235" s="1482"/>
      <c r="OCQ235" s="1152"/>
      <c r="OCR235" s="1153"/>
      <c r="OCS235" s="1271"/>
      <c r="OCT235" s="1271"/>
      <c r="OCU235" s="1271"/>
      <c r="OCV235" s="619"/>
      <c r="OCW235" s="210"/>
      <c r="OCX235" s="1483"/>
      <c r="OCY235" s="1482"/>
      <c r="OCZ235" s="1152"/>
      <c r="ODA235" s="1153"/>
      <c r="ODB235" s="1271"/>
      <c r="ODC235" s="1271"/>
      <c r="ODD235" s="1271"/>
      <c r="ODE235" s="619"/>
      <c r="ODF235" s="210"/>
      <c r="ODG235" s="1483"/>
      <c r="ODH235" s="1482"/>
      <c r="ODI235" s="1152"/>
      <c r="ODJ235" s="1153"/>
      <c r="ODK235" s="1271"/>
      <c r="ODL235" s="1271"/>
      <c r="ODM235" s="1271"/>
      <c r="ODN235" s="619"/>
      <c r="ODO235" s="210"/>
      <c r="ODP235" s="1483"/>
      <c r="ODQ235" s="1482"/>
      <c r="ODR235" s="1152"/>
      <c r="ODS235" s="1153"/>
      <c r="ODT235" s="1271"/>
      <c r="ODU235" s="1271"/>
      <c r="ODV235" s="1271"/>
      <c r="ODW235" s="619"/>
      <c r="ODX235" s="210"/>
      <c r="ODY235" s="1483"/>
      <c r="ODZ235" s="1482"/>
      <c r="OEA235" s="1152"/>
      <c r="OEB235" s="1153"/>
      <c r="OEC235" s="1271"/>
      <c r="OED235" s="1271"/>
      <c r="OEE235" s="1271"/>
      <c r="OEF235" s="619"/>
      <c r="OEG235" s="210"/>
      <c r="OEH235" s="1483"/>
      <c r="OEI235" s="1482"/>
      <c r="OEJ235" s="1152"/>
      <c r="OEK235" s="1153"/>
      <c r="OEL235" s="1271"/>
      <c r="OEM235" s="1271"/>
      <c r="OEN235" s="1271"/>
      <c r="OEO235" s="619"/>
      <c r="OEP235" s="210"/>
      <c r="OEQ235" s="1483"/>
      <c r="OER235" s="1482"/>
      <c r="OES235" s="1152"/>
      <c r="OET235" s="1153"/>
      <c r="OEU235" s="1271"/>
      <c r="OEV235" s="1271"/>
      <c r="OEW235" s="1271"/>
      <c r="OEX235" s="619"/>
      <c r="OEY235" s="210"/>
      <c r="OEZ235" s="1483"/>
      <c r="OFA235" s="1482"/>
      <c r="OFB235" s="1152"/>
      <c r="OFC235" s="1153"/>
      <c r="OFD235" s="1271"/>
      <c r="OFE235" s="1271"/>
      <c r="OFF235" s="1271"/>
      <c r="OFG235" s="619"/>
      <c r="OFH235" s="210"/>
      <c r="OFI235" s="1483"/>
      <c r="OFJ235" s="1482"/>
      <c r="OFK235" s="1152"/>
      <c r="OFL235" s="1153"/>
      <c r="OFM235" s="1271"/>
      <c r="OFN235" s="1271"/>
      <c r="OFO235" s="1271"/>
      <c r="OFP235" s="619"/>
      <c r="OFQ235" s="210"/>
      <c r="OFR235" s="1483"/>
      <c r="OFS235" s="1482"/>
      <c r="OFT235" s="1152"/>
      <c r="OFU235" s="1153"/>
      <c r="OFV235" s="1271"/>
      <c r="OFW235" s="1271"/>
      <c r="OFX235" s="1271"/>
      <c r="OFY235" s="619"/>
      <c r="OFZ235" s="210"/>
      <c r="OGA235" s="1483"/>
      <c r="OGB235" s="1482"/>
      <c r="OGC235" s="1152"/>
      <c r="OGD235" s="1153"/>
      <c r="OGE235" s="1271"/>
      <c r="OGF235" s="1271"/>
      <c r="OGG235" s="1271"/>
      <c r="OGH235" s="619"/>
      <c r="OGI235" s="210"/>
      <c r="OGJ235" s="1483"/>
      <c r="OGK235" s="1482"/>
      <c r="OGL235" s="1152"/>
      <c r="OGM235" s="1153"/>
      <c r="OGN235" s="1271"/>
      <c r="OGO235" s="1271"/>
      <c r="OGP235" s="1271"/>
      <c r="OGQ235" s="619"/>
      <c r="OGR235" s="210"/>
      <c r="OGS235" s="1483"/>
      <c r="OGT235" s="1482"/>
      <c r="OGU235" s="1152"/>
      <c r="OGV235" s="1153"/>
      <c r="OGW235" s="1271"/>
      <c r="OGX235" s="1271"/>
      <c r="OGY235" s="1271"/>
      <c r="OGZ235" s="619"/>
      <c r="OHA235" s="210"/>
      <c r="OHB235" s="1483"/>
      <c r="OHC235" s="1482"/>
      <c r="OHD235" s="1152"/>
      <c r="OHE235" s="1153"/>
      <c r="OHF235" s="1271"/>
      <c r="OHG235" s="1271"/>
      <c r="OHH235" s="1271"/>
      <c r="OHI235" s="619"/>
      <c r="OHJ235" s="210"/>
      <c r="OHK235" s="1483"/>
      <c r="OHL235" s="1482"/>
      <c r="OHM235" s="1152"/>
      <c r="OHN235" s="1153"/>
      <c r="OHO235" s="1271"/>
      <c r="OHP235" s="1271"/>
      <c r="OHQ235" s="1271"/>
      <c r="OHR235" s="619"/>
      <c r="OHS235" s="210"/>
      <c r="OHT235" s="1483"/>
      <c r="OHU235" s="1482"/>
      <c r="OHV235" s="1152"/>
      <c r="OHW235" s="1153"/>
      <c r="OHX235" s="1271"/>
      <c r="OHY235" s="1271"/>
      <c r="OHZ235" s="1271"/>
      <c r="OIA235" s="619"/>
      <c r="OIB235" s="210"/>
      <c r="OIC235" s="1483"/>
      <c r="OID235" s="1482"/>
      <c r="OIE235" s="1152"/>
      <c r="OIF235" s="1153"/>
      <c r="OIG235" s="1271"/>
      <c r="OIH235" s="1271"/>
      <c r="OII235" s="1271"/>
      <c r="OIJ235" s="619"/>
      <c r="OIK235" s="210"/>
      <c r="OIL235" s="1483"/>
      <c r="OIM235" s="1482"/>
      <c r="OIN235" s="1152"/>
      <c r="OIO235" s="1153"/>
      <c r="OIP235" s="1271"/>
      <c r="OIQ235" s="1271"/>
      <c r="OIR235" s="1271"/>
      <c r="OIS235" s="619"/>
      <c r="OIT235" s="210"/>
      <c r="OIU235" s="1483"/>
      <c r="OIV235" s="1482"/>
      <c r="OIW235" s="1152"/>
      <c r="OIX235" s="1153"/>
      <c r="OIY235" s="1271"/>
      <c r="OIZ235" s="1271"/>
      <c r="OJA235" s="1271"/>
      <c r="OJB235" s="619"/>
      <c r="OJC235" s="210"/>
      <c r="OJD235" s="1483"/>
      <c r="OJE235" s="1482"/>
      <c r="OJF235" s="1152"/>
      <c r="OJG235" s="1153"/>
      <c r="OJH235" s="1271"/>
      <c r="OJI235" s="1271"/>
      <c r="OJJ235" s="1271"/>
      <c r="OJK235" s="619"/>
      <c r="OJL235" s="210"/>
      <c r="OJM235" s="1483"/>
      <c r="OJN235" s="1482"/>
      <c r="OJO235" s="1152"/>
      <c r="OJP235" s="1153"/>
      <c r="OJQ235" s="1271"/>
      <c r="OJR235" s="1271"/>
      <c r="OJS235" s="1271"/>
      <c r="OJT235" s="619"/>
      <c r="OJU235" s="210"/>
      <c r="OJV235" s="1483"/>
      <c r="OJW235" s="1482"/>
      <c r="OJX235" s="1152"/>
      <c r="OJY235" s="1153"/>
      <c r="OJZ235" s="1271"/>
      <c r="OKA235" s="1271"/>
      <c r="OKB235" s="1271"/>
      <c r="OKC235" s="619"/>
      <c r="OKD235" s="210"/>
      <c r="OKE235" s="1483"/>
      <c r="OKF235" s="1482"/>
      <c r="OKG235" s="1152"/>
      <c r="OKH235" s="1153"/>
      <c r="OKI235" s="1271"/>
      <c r="OKJ235" s="1271"/>
      <c r="OKK235" s="1271"/>
      <c r="OKL235" s="619"/>
      <c r="OKM235" s="210"/>
      <c r="OKN235" s="1483"/>
      <c r="OKO235" s="1482"/>
      <c r="OKP235" s="1152"/>
      <c r="OKQ235" s="1153"/>
      <c r="OKR235" s="1271"/>
      <c r="OKS235" s="1271"/>
      <c r="OKT235" s="1271"/>
      <c r="OKU235" s="619"/>
      <c r="OKV235" s="210"/>
      <c r="OKW235" s="1483"/>
      <c r="OKX235" s="1482"/>
      <c r="OKY235" s="1152"/>
      <c r="OKZ235" s="1153"/>
      <c r="OLA235" s="1271"/>
      <c r="OLB235" s="1271"/>
      <c r="OLC235" s="1271"/>
      <c r="OLD235" s="619"/>
      <c r="OLE235" s="210"/>
      <c r="OLF235" s="1483"/>
      <c r="OLG235" s="1482"/>
      <c r="OLH235" s="1152"/>
      <c r="OLI235" s="1153"/>
      <c r="OLJ235" s="1271"/>
      <c r="OLK235" s="1271"/>
      <c r="OLL235" s="1271"/>
      <c r="OLM235" s="619"/>
      <c r="OLN235" s="210"/>
      <c r="OLO235" s="1483"/>
      <c r="OLP235" s="1482"/>
      <c r="OLQ235" s="1152"/>
      <c r="OLR235" s="1153"/>
      <c r="OLS235" s="1271"/>
      <c r="OLT235" s="1271"/>
      <c r="OLU235" s="1271"/>
      <c r="OLV235" s="619"/>
      <c r="OLW235" s="210"/>
      <c r="OLX235" s="1483"/>
      <c r="OLY235" s="1482"/>
      <c r="OLZ235" s="1152"/>
      <c r="OMA235" s="1153"/>
      <c r="OMB235" s="1271"/>
      <c r="OMC235" s="1271"/>
      <c r="OMD235" s="1271"/>
      <c r="OME235" s="619"/>
      <c r="OMF235" s="210"/>
      <c r="OMG235" s="1483"/>
      <c r="OMH235" s="1482"/>
      <c r="OMI235" s="1152"/>
      <c r="OMJ235" s="1153"/>
      <c r="OMK235" s="1271"/>
      <c r="OML235" s="1271"/>
      <c r="OMM235" s="1271"/>
      <c r="OMN235" s="619"/>
      <c r="OMO235" s="210"/>
      <c r="OMP235" s="1483"/>
      <c r="OMQ235" s="1482"/>
      <c r="OMR235" s="1152"/>
      <c r="OMS235" s="1153"/>
      <c r="OMT235" s="1271"/>
      <c r="OMU235" s="1271"/>
      <c r="OMV235" s="1271"/>
      <c r="OMW235" s="619"/>
      <c r="OMX235" s="210"/>
      <c r="OMY235" s="1483"/>
      <c r="OMZ235" s="1482"/>
      <c r="ONA235" s="1152"/>
      <c r="ONB235" s="1153"/>
      <c r="ONC235" s="1271"/>
      <c r="OND235" s="1271"/>
      <c r="ONE235" s="1271"/>
      <c r="ONF235" s="619"/>
      <c r="ONG235" s="210"/>
      <c r="ONH235" s="1483"/>
      <c r="ONI235" s="1482"/>
      <c r="ONJ235" s="1152"/>
      <c r="ONK235" s="1153"/>
      <c r="ONL235" s="1271"/>
      <c r="ONM235" s="1271"/>
      <c r="ONN235" s="1271"/>
      <c r="ONO235" s="619"/>
      <c r="ONP235" s="210"/>
      <c r="ONQ235" s="1483"/>
      <c r="ONR235" s="1482"/>
      <c r="ONS235" s="1152"/>
      <c r="ONT235" s="1153"/>
      <c r="ONU235" s="1271"/>
      <c r="ONV235" s="1271"/>
      <c r="ONW235" s="1271"/>
      <c r="ONX235" s="619"/>
      <c r="ONY235" s="210"/>
      <c r="ONZ235" s="1483"/>
      <c r="OOA235" s="1482"/>
      <c r="OOB235" s="1152"/>
      <c r="OOC235" s="1153"/>
      <c r="OOD235" s="1271"/>
      <c r="OOE235" s="1271"/>
      <c r="OOF235" s="1271"/>
      <c r="OOG235" s="619"/>
      <c r="OOH235" s="210"/>
      <c r="OOI235" s="1483"/>
      <c r="OOJ235" s="1482"/>
      <c r="OOK235" s="1152"/>
      <c r="OOL235" s="1153"/>
      <c r="OOM235" s="1271"/>
      <c r="OON235" s="1271"/>
      <c r="OOO235" s="1271"/>
      <c r="OOP235" s="619"/>
      <c r="OOQ235" s="210"/>
      <c r="OOR235" s="1483"/>
      <c r="OOS235" s="1482"/>
      <c r="OOT235" s="1152"/>
      <c r="OOU235" s="1153"/>
      <c r="OOV235" s="1271"/>
      <c r="OOW235" s="1271"/>
      <c r="OOX235" s="1271"/>
      <c r="OOY235" s="619"/>
      <c r="OOZ235" s="210"/>
      <c r="OPA235" s="1483"/>
      <c r="OPB235" s="1482"/>
      <c r="OPC235" s="1152"/>
      <c r="OPD235" s="1153"/>
      <c r="OPE235" s="1271"/>
      <c r="OPF235" s="1271"/>
      <c r="OPG235" s="1271"/>
      <c r="OPH235" s="619"/>
      <c r="OPI235" s="210"/>
      <c r="OPJ235" s="1483"/>
      <c r="OPK235" s="1482"/>
      <c r="OPL235" s="1152"/>
      <c r="OPM235" s="1153"/>
      <c r="OPN235" s="1271"/>
      <c r="OPO235" s="1271"/>
      <c r="OPP235" s="1271"/>
      <c r="OPQ235" s="619"/>
      <c r="OPR235" s="210"/>
      <c r="OPS235" s="1483"/>
      <c r="OPT235" s="1482"/>
      <c r="OPU235" s="1152"/>
      <c r="OPV235" s="1153"/>
      <c r="OPW235" s="1271"/>
      <c r="OPX235" s="1271"/>
      <c r="OPY235" s="1271"/>
      <c r="OPZ235" s="619"/>
      <c r="OQA235" s="210"/>
      <c r="OQB235" s="1483"/>
      <c r="OQC235" s="1482"/>
      <c r="OQD235" s="1152"/>
      <c r="OQE235" s="1153"/>
      <c r="OQF235" s="1271"/>
      <c r="OQG235" s="1271"/>
      <c r="OQH235" s="1271"/>
      <c r="OQI235" s="619"/>
      <c r="OQJ235" s="210"/>
      <c r="OQK235" s="1483"/>
      <c r="OQL235" s="1482"/>
      <c r="OQM235" s="1152"/>
      <c r="OQN235" s="1153"/>
      <c r="OQO235" s="1271"/>
      <c r="OQP235" s="1271"/>
      <c r="OQQ235" s="1271"/>
      <c r="OQR235" s="619"/>
      <c r="OQS235" s="210"/>
      <c r="OQT235" s="1483"/>
      <c r="OQU235" s="1482"/>
      <c r="OQV235" s="1152"/>
      <c r="OQW235" s="1153"/>
      <c r="OQX235" s="1271"/>
      <c r="OQY235" s="1271"/>
      <c r="OQZ235" s="1271"/>
      <c r="ORA235" s="619"/>
      <c r="ORB235" s="210"/>
      <c r="ORC235" s="1483"/>
      <c r="ORD235" s="1482"/>
      <c r="ORE235" s="1152"/>
      <c r="ORF235" s="1153"/>
      <c r="ORG235" s="1271"/>
      <c r="ORH235" s="1271"/>
      <c r="ORI235" s="1271"/>
      <c r="ORJ235" s="619"/>
      <c r="ORK235" s="210"/>
      <c r="ORL235" s="1483"/>
      <c r="ORM235" s="1482"/>
      <c r="ORN235" s="1152"/>
      <c r="ORO235" s="1153"/>
      <c r="ORP235" s="1271"/>
      <c r="ORQ235" s="1271"/>
      <c r="ORR235" s="1271"/>
      <c r="ORS235" s="619"/>
      <c r="ORT235" s="210"/>
      <c r="ORU235" s="1483"/>
      <c r="ORV235" s="1482"/>
      <c r="ORW235" s="1152"/>
      <c r="ORX235" s="1153"/>
      <c r="ORY235" s="1271"/>
      <c r="ORZ235" s="1271"/>
      <c r="OSA235" s="1271"/>
      <c r="OSB235" s="619"/>
      <c r="OSC235" s="210"/>
      <c r="OSD235" s="1483"/>
      <c r="OSE235" s="1482"/>
      <c r="OSF235" s="1152"/>
      <c r="OSG235" s="1153"/>
      <c r="OSH235" s="1271"/>
      <c r="OSI235" s="1271"/>
      <c r="OSJ235" s="1271"/>
      <c r="OSK235" s="619"/>
      <c r="OSL235" s="210"/>
      <c r="OSM235" s="1483"/>
      <c r="OSN235" s="1482"/>
      <c r="OSO235" s="1152"/>
      <c r="OSP235" s="1153"/>
      <c r="OSQ235" s="1271"/>
      <c r="OSR235" s="1271"/>
      <c r="OSS235" s="1271"/>
      <c r="OST235" s="619"/>
      <c r="OSU235" s="210"/>
      <c r="OSV235" s="1483"/>
      <c r="OSW235" s="1482"/>
      <c r="OSX235" s="1152"/>
      <c r="OSY235" s="1153"/>
      <c r="OSZ235" s="1271"/>
      <c r="OTA235" s="1271"/>
      <c r="OTB235" s="1271"/>
      <c r="OTC235" s="619"/>
      <c r="OTD235" s="210"/>
      <c r="OTE235" s="1483"/>
      <c r="OTF235" s="1482"/>
      <c r="OTG235" s="1152"/>
      <c r="OTH235" s="1153"/>
      <c r="OTI235" s="1271"/>
      <c r="OTJ235" s="1271"/>
      <c r="OTK235" s="1271"/>
      <c r="OTL235" s="619"/>
      <c r="OTM235" s="210"/>
      <c r="OTN235" s="1483"/>
      <c r="OTO235" s="1482"/>
      <c r="OTP235" s="1152"/>
      <c r="OTQ235" s="1153"/>
      <c r="OTR235" s="1271"/>
      <c r="OTS235" s="1271"/>
      <c r="OTT235" s="1271"/>
      <c r="OTU235" s="619"/>
      <c r="OTV235" s="210"/>
      <c r="OTW235" s="1483"/>
      <c r="OTX235" s="1482"/>
      <c r="OTY235" s="1152"/>
      <c r="OTZ235" s="1153"/>
      <c r="OUA235" s="1271"/>
      <c r="OUB235" s="1271"/>
      <c r="OUC235" s="1271"/>
      <c r="OUD235" s="619"/>
      <c r="OUE235" s="210"/>
      <c r="OUF235" s="1483"/>
      <c r="OUG235" s="1482"/>
      <c r="OUH235" s="1152"/>
      <c r="OUI235" s="1153"/>
      <c r="OUJ235" s="1271"/>
      <c r="OUK235" s="1271"/>
      <c r="OUL235" s="1271"/>
      <c r="OUM235" s="619"/>
      <c r="OUN235" s="210"/>
      <c r="OUO235" s="1483"/>
      <c r="OUP235" s="1482"/>
      <c r="OUQ235" s="1152"/>
      <c r="OUR235" s="1153"/>
      <c r="OUS235" s="1271"/>
      <c r="OUT235" s="1271"/>
      <c r="OUU235" s="1271"/>
      <c r="OUV235" s="619"/>
      <c r="OUW235" s="210"/>
      <c r="OUX235" s="1483"/>
      <c r="OUY235" s="1482"/>
      <c r="OUZ235" s="1152"/>
      <c r="OVA235" s="1153"/>
      <c r="OVB235" s="1271"/>
      <c r="OVC235" s="1271"/>
      <c r="OVD235" s="1271"/>
      <c r="OVE235" s="619"/>
      <c r="OVF235" s="210"/>
      <c r="OVG235" s="1483"/>
      <c r="OVH235" s="1482"/>
      <c r="OVI235" s="1152"/>
      <c r="OVJ235" s="1153"/>
      <c r="OVK235" s="1271"/>
      <c r="OVL235" s="1271"/>
      <c r="OVM235" s="1271"/>
      <c r="OVN235" s="619"/>
      <c r="OVO235" s="210"/>
      <c r="OVP235" s="1483"/>
      <c r="OVQ235" s="1482"/>
      <c r="OVR235" s="1152"/>
      <c r="OVS235" s="1153"/>
      <c r="OVT235" s="1271"/>
      <c r="OVU235" s="1271"/>
      <c r="OVV235" s="1271"/>
      <c r="OVW235" s="619"/>
      <c r="OVX235" s="210"/>
      <c r="OVY235" s="1483"/>
      <c r="OVZ235" s="1482"/>
      <c r="OWA235" s="1152"/>
      <c r="OWB235" s="1153"/>
      <c r="OWC235" s="1271"/>
      <c r="OWD235" s="1271"/>
      <c r="OWE235" s="1271"/>
      <c r="OWF235" s="619"/>
      <c r="OWG235" s="210"/>
      <c r="OWH235" s="1483"/>
      <c r="OWI235" s="1482"/>
      <c r="OWJ235" s="1152"/>
      <c r="OWK235" s="1153"/>
      <c r="OWL235" s="1271"/>
      <c r="OWM235" s="1271"/>
      <c r="OWN235" s="1271"/>
      <c r="OWO235" s="619"/>
      <c r="OWP235" s="210"/>
      <c r="OWQ235" s="1483"/>
      <c r="OWR235" s="1482"/>
      <c r="OWS235" s="1152"/>
      <c r="OWT235" s="1153"/>
      <c r="OWU235" s="1271"/>
      <c r="OWV235" s="1271"/>
      <c r="OWW235" s="1271"/>
      <c r="OWX235" s="619"/>
      <c r="OWY235" s="210"/>
      <c r="OWZ235" s="1483"/>
      <c r="OXA235" s="1482"/>
      <c r="OXB235" s="1152"/>
      <c r="OXC235" s="1153"/>
      <c r="OXD235" s="1271"/>
      <c r="OXE235" s="1271"/>
      <c r="OXF235" s="1271"/>
      <c r="OXG235" s="619"/>
      <c r="OXH235" s="210"/>
      <c r="OXI235" s="1483"/>
      <c r="OXJ235" s="1482"/>
      <c r="OXK235" s="1152"/>
      <c r="OXL235" s="1153"/>
      <c r="OXM235" s="1271"/>
      <c r="OXN235" s="1271"/>
      <c r="OXO235" s="1271"/>
      <c r="OXP235" s="619"/>
      <c r="OXQ235" s="210"/>
      <c r="OXR235" s="1483"/>
      <c r="OXS235" s="1482"/>
      <c r="OXT235" s="1152"/>
      <c r="OXU235" s="1153"/>
      <c r="OXV235" s="1271"/>
      <c r="OXW235" s="1271"/>
      <c r="OXX235" s="1271"/>
      <c r="OXY235" s="619"/>
      <c r="OXZ235" s="210"/>
      <c r="OYA235" s="1483"/>
      <c r="OYB235" s="1482"/>
      <c r="OYC235" s="1152"/>
      <c r="OYD235" s="1153"/>
      <c r="OYE235" s="1271"/>
      <c r="OYF235" s="1271"/>
      <c r="OYG235" s="1271"/>
      <c r="OYH235" s="619"/>
      <c r="OYI235" s="210"/>
      <c r="OYJ235" s="1483"/>
      <c r="OYK235" s="1482"/>
      <c r="OYL235" s="1152"/>
      <c r="OYM235" s="1153"/>
      <c r="OYN235" s="1271"/>
      <c r="OYO235" s="1271"/>
      <c r="OYP235" s="1271"/>
      <c r="OYQ235" s="619"/>
      <c r="OYR235" s="210"/>
      <c r="OYS235" s="1483"/>
      <c r="OYT235" s="1482"/>
      <c r="OYU235" s="1152"/>
      <c r="OYV235" s="1153"/>
      <c r="OYW235" s="1271"/>
      <c r="OYX235" s="1271"/>
      <c r="OYY235" s="1271"/>
      <c r="OYZ235" s="619"/>
      <c r="OZA235" s="210"/>
      <c r="OZB235" s="1483"/>
      <c r="OZC235" s="1482"/>
      <c r="OZD235" s="1152"/>
      <c r="OZE235" s="1153"/>
      <c r="OZF235" s="1271"/>
      <c r="OZG235" s="1271"/>
      <c r="OZH235" s="1271"/>
      <c r="OZI235" s="619"/>
      <c r="OZJ235" s="210"/>
      <c r="OZK235" s="1483"/>
      <c r="OZL235" s="1482"/>
      <c r="OZM235" s="1152"/>
      <c r="OZN235" s="1153"/>
      <c r="OZO235" s="1271"/>
      <c r="OZP235" s="1271"/>
      <c r="OZQ235" s="1271"/>
      <c r="OZR235" s="619"/>
      <c r="OZS235" s="210"/>
      <c r="OZT235" s="1483"/>
      <c r="OZU235" s="1482"/>
      <c r="OZV235" s="1152"/>
      <c r="OZW235" s="1153"/>
      <c r="OZX235" s="1271"/>
      <c r="OZY235" s="1271"/>
      <c r="OZZ235" s="1271"/>
      <c r="PAA235" s="619"/>
      <c r="PAB235" s="210"/>
      <c r="PAC235" s="1483"/>
      <c r="PAD235" s="1482"/>
      <c r="PAE235" s="1152"/>
      <c r="PAF235" s="1153"/>
      <c r="PAG235" s="1271"/>
      <c r="PAH235" s="1271"/>
      <c r="PAI235" s="1271"/>
      <c r="PAJ235" s="619"/>
      <c r="PAK235" s="210"/>
      <c r="PAL235" s="1483"/>
      <c r="PAM235" s="1482"/>
      <c r="PAN235" s="1152"/>
      <c r="PAO235" s="1153"/>
      <c r="PAP235" s="1271"/>
      <c r="PAQ235" s="1271"/>
      <c r="PAR235" s="1271"/>
      <c r="PAS235" s="619"/>
      <c r="PAT235" s="210"/>
      <c r="PAU235" s="1483"/>
      <c r="PAV235" s="1482"/>
      <c r="PAW235" s="1152"/>
      <c r="PAX235" s="1153"/>
      <c r="PAY235" s="1271"/>
      <c r="PAZ235" s="1271"/>
      <c r="PBA235" s="1271"/>
      <c r="PBB235" s="619"/>
      <c r="PBC235" s="210"/>
      <c r="PBD235" s="1483"/>
      <c r="PBE235" s="1482"/>
      <c r="PBF235" s="1152"/>
      <c r="PBG235" s="1153"/>
      <c r="PBH235" s="1271"/>
      <c r="PBI235" s="1271"/>
      <c r="PBJ235" s="1271"/>
      <c r="PBK235" s="619"/>
      <c r="PBL235" s="210"/>
      <c r="PBM235" s="1483"/>
      <c r="PBN235" s="1482"/>
      <c r="PBO235" s="1152"/>
      <c r="PBP235" s="1153"/>
      <c r="PBQ235" s="1271"/>
      <c r="PBR235" s="1271"/>
      <c r="PBS235" s="1271"/>
      <c r="PBT235" s="619"/>
      <c r="PBU235" s="210"/>
      <c r="PBV235" s="1483"/>
      <c r="PBW235" s="1482"/>
      <c r="PBX235" s="1152"/>
      <c r="PBY235" s="1153"/>
      <c r="PBZ235" s="1271"/>
      <c r="PCA235" s="1271"/>
      <c r="PCB235" s="1271"/>
      <c r="PCC235" s="619"/>
      <c r="PCD235" s="210"/>
      <c r="PCE235" s="1483"/>
      <c r="PCF235" s="1482"/>
      <c r="PCG235" s="1152"/>
      <c r="PCH235" s="1153"/>
      <c r="PCI235" s="1271"/>
      <c r="PCJ235" s="1271"/>
      <c r="PCK235" s="1271"/>
      <c r="PCL235" s="619"/>
      <c r="PCM235" s="210"/>
      <c r="PCN235" s="1483"/>
      <c r="PCO235" s="1482"/>
      <c r="PCP235" s="1152"/>
      <c r="PCQ235" s="1153"/>
      <c r="PCR235" s="1271"/>
      <c r="PCS235" s="1271"/>
      <c r="PCT235" s="1271"/>
      <c r="PCU235" s="619"/>
      <c r="PCV235" s="210"/>
      <c r="PCW235" s="1483"/>
      <c r="PCX235" s="1482"/>
      <c r="PCY235" s="1152"/>
      <c r="PCZ235" s="1153"/>
      <c r="PDA235" s="1271"/>
      <c r="PDB235" s="1271"/>
      <c r="PDC235" s="1271"/>
      <c r="PDD235" s="619"/>
      <c r="PDE235" s="210"/>
      <c r="PDF235" s="1483"/>
      <c r="PDG235" s="1482"/>
      <c r="PDH235" s="1152"/>
      <c r="PDI235" s="1153"/>
      <c r="PDJ235" s="1271"/>
      <c r="PDK235" s="1271"/>
      <c r="PDL235" s="1271"/>
      <c r="PDM235" s="619"/>
      <c r="PDN235" s="210"/>
      <c r="PDO235" s="1483"/>
      <c r="PDP235" s="1482"/>
      <c r="PDQ235" s="1152"/>
      <c r="PDR235" s="1153"/>
      <c r="PDS235" s="1271"/>
      <c r="PDT235" s="1271"/>
      <c r="PDU235" s="1271"/>
      <c r="PDV235" s="619"/>
      <c r="PDW235" s="210"/>
      <c r="PDX235" s="1483"/>
      <c r="PDY235" s="1482"/>
      <c r="PDZ235" s="1152"/>
      <c r="PEA235" s="1153"/>
      <c r="PEB235" s="1271"/>
      <c r="PEC235" s="1271"/>
      <c r="PED235" s="1271"/>
      <c r="PEE235" s="619"/>
      <c r="PEF235" s="210"/>
      <c r="PEG235" s="1483"/>
      <c r="PEH235" s="1482"/>
      <c r="PEI235" s="1152"/>
      <c r="PEJ235" s="1153"/>
      <c r="PEK235" s="1271"/>
      <c r="PEL235" s="1271"/>
      <c r="PEM235" s="1271"/>
      <c r="PEN235" s="619"/>
      <c r="PEO235" s="210"/>
      <c r="PEP235" s="1483"/>
      <c r="PEQ235" s="1482"/>
      <c r="PER235" s="1152"/>
      <c r="PES235" s="1153"/>
      <c r="PET235" s="1271"/>
      <c r="PEU235" s="1271"/>
      <c r="PEV235" s="1271"/>
      <c r="PEW235" s="619"/>
      <c r="PEX235" s="210"/>
      <c r="PEY235" s="1483"/>
      <c r="PEZ235" s="1482"/>
      <c r="PFA235" s="1152"/>
      <c r="PFB235" s="1153"/>
      <c r="PFC235" s="1271"/>
      <c r="PFD235" s="1271"/>
      <c r="PFE235" s="1271"/>
      <c r="PFF235" s="619"/>
      <c r="PFG235" s="210"/>
      <c r="PFH235" s="1483"/>
      <c r="PFI235" s="1482"/>
      <c r="PFJ235" s="1152"/>
      <c r="PFK235" s="1153"/>
      <c r="PFL235" s="1271"/>
      <c r="PFM235" s="1271"/>
      <c r="PFN235" s="1271"/>
      <c r="PFO235" s="619"/>
      <c r="PFP235" s="210"/>
      <c r="PFQ235" s="1483"/>
      <c r="PFR235" s="1482"/>
      <c r="PFS235" s="1152"/>
      <c r="PFT235" s="1153"/>
      <c r="PFU235" s="1271"/>
      <c r="PFV235" s="1271"/>
      <c r="PFW235" s="1271"/>
      <c r="PFX235" s="619"/>
      <c r="PFY235" s="210"/>
      <c r="PFZ235" s="1483"/>
      <c r="PGA235" s="1482"/>
      <c r="PGB235" s="1152"/>
      <c r="PGC235" s="1153"/>
      <c r="PGD235" s="1271"/>
      <c r="PGE235" s="1271"/>
      <c r="PGF235" s="1271"/>
      <c r="PGG235" s="619"/>
      <c r="PGH235" s="210"/>
      <c r="PGI235" s="1483"/>
      <c r="PGJ235" s="1482"/>
      <c r="PGK235" s="1152"/>
      <c r="PGL235" s="1153"/>
      <c r="PGM235" s="1271"/>
      <c r="PGN235" s="1271"/>
      <c r="PGO235" s="1271"/>
      <c r="PGP235" s="619"/>
      <c r="PGQ235" s="210"/>
      <c r="PGR235" s="1483"/>
      <c r="PGS235" s="1482"/>
      <c r="PGT235" s="1152"/>
      <c r="PGU235" s="1153"/>
      <c r="PGV235" s="1271"/>
      <c r="PGW235" s="1271"/>
      <c r="PGX235" s="1271"/>
      <c r="PGY235" s="619"/>
      <c r="PGZ235" s="210"/>
      <c r="PHA235" s="1483"/>
      <c r="PHB235" s="1482"/>
      <c r="PHC235" s="1152"/>
      <c r="PHD235" s="1153"/>
      <c r="PHE235" s="1271"/>
      <c r="PHF235" s="1271"/>
      <c r="PHG235" s="1271"/>
      <c r="PHH235" s="619"/>
      <c r="PHI235" s="210"/>
      <c r="PHJ235" s="1483"/>
      <c r="PHK235" s="1482"/>
      <c r="PHL235" s="1152"/>
      <c r="PHM235" s="1153"/>
      <c r="PHN235" s="1271"/>
      <c r="PHO235" s="1271"/>
      <c r="PHP235" s="1271"/>
      <c r="PHQ235" s="619"/>
      <c r="PHR235" s="210"/>
      <c r="PHS235" s="1483"/>
      <c r="PHT235" s="1482"/>
      <c r="PHU235" s="1152"/>
      <c r="PHV235" s="1153"/>
      <c r="PHW235" s="1271"/>
      <c r="PHX235" s="1271"/>
      <c r="PHY235" s="1271"/>
      <c r="PHZ235" s="619"/>
      <c r="PIA235" s="210"/>
      <c r="PIB235" s="1483"/>
      <c r="PIC235" s="1482"/>
      <c r="PID235" s="1152"/>
      <c r="PIE235" s="1153"/>
      <c r="PIF235" s="1271"/>
      <c r="PIG235" s="1271"/>
      <c r="PIH235" s="1271"/>
      <c r="PII235" s="619"/>
      <c r="PIJ235" s="210"/>
      <c r="PIK235" s="1483"/>
      <c r="PIL235" s="1482"/>
      <c r="PIM235" s="1152"/>
      <c r="PIN235" s="1153"/>
      <c r="PIO235" s="1271"/>
      <c r="PIP235" s="1271"/>
      <c r="PIQ235" s="1271"/>
      <c r="PIR235" s="619"/>
      <c r="PIS235" s="210"/>
      <c r="PIT235" s="1483"/>
      <c r="PIU235" s="1482"/>
      <c r="PIV235" s="1152"/>
      <c r="PIW235" s="1153"/>
      <c r="PIX235" s="1271"/>
      <c r="PIY235" s="1271"/>
      <c r="PIZ235" s="1271"/>
      <c r="PJA235" s="619"/>
      <c r="PJB235" s="210"/>
      <c r="PJC235" s="1483"/>
      <c r="PJD235" s="1482"/>
      <c r="PJE235" s="1152"/>
      <c r="PJF235" s="1153"/>
      <c r="PJG235" s="1271"/>
      <c r="PJH235" s="1271"/>
      <c r="PJI235" s="1271"/>
      <c r="PJJ235" s="619"/>
      <c r="PJK235" s="210"/>
      <c r="PJL235" s="1483"/>
      <c r="PJM235" s="1482"/>
      <c r="PJN235" s="1152"/>
      <c r="PJO235" s="1153"/>
      <c r="PJP235" s="1271"/>
      <c r="PJQ235" s="1271"/>
      <c r="PJR235" s="1271"/>
      <c r="PJS235" s="619"/>
      <c r="PJT235" s="210"/>
      <c r="PJU235" s="1483"/>
      <c r="PJV235" s="1482"/>
      <c r="PJW235" s="1152"/>
      <c r="PJX235" s="1153"/>
      <c r="PJY235" s="1271"/>
      <c r="PJZ235" s="1271"/>
      <c r="PKA235" s="1271"/>
      <c r="PKB235" s="619"/>
      <c r="PKC235" s="210"/>
      <c r="PKD235" s="1483"/>
      <c r="PKE235" s="1482"/>
      <c r="PKF235" s="1152"/>
      <c r="PKG235" s="1153"/>
      <c r="PKH235" s="1271"/>
      <c r="PKI235" s="1271"/>
      <c r="PKJ235" s="1271"/>
      <c r="PKK235" s="619"/>
      <c r="PKL235" s="210"/>
      <c r="PKM235" s="1483"/>
      <c r="PKN235" s="1482"/>
      <c r="PKO235" s="1152"/>
      <c r="PKP235" s="1153"/>
      <c r="PKQ235" s="1271"/>
      <c r="PKR235" s="1271"/>
      <c r="PKS235" s="1271"/>
      <c r="PKT235" s="619"/>
      <c r="PKU235" s="210"/>
      <c r="PKV235" s="1483"/>
      <c r="PKW235" s="1482"/>
      <c r="PKX235" s="1152"/>
      <c r="PKY235" s="1153"/>
      <c r="PKZ235" s="1271"/>
      <c r="PLA235" s="1271"/>
      <c r="PLB235" s="1271"/>
      <c r="PLC235" s="619"/>
      <c r="PLD235" s="210"/>
      <c r="PLE235" s="1483"/>
      <c r="PLF235" s="1482"/>
      <c r="PLG235" s="1152"/>
      <c r="PLH235" s="1153"/>
      <c r="PLI235" s="1271"/>
      <c r="PLJ235" s="1271"/>
      <c r="PLK235" s="1271"/>
      <c r="PLL235" s="619"/>
      <c r="PLM235" s="210"/>
      <c r="PLN235" s="1483"/>
      <c r="PLO235" s="1482"/>
      <c r="PLP235" s="1152"/>
      <c r="PLQ235" s="1153"/>
      <c r="PLR235" s="1271"/>
      <c r="PLS235" s="1271"/>
      <c r="PLT235" s="1271"/>
      <c r="PLU235" s="619"/>
      <c r="PLV235" s="210"/>
      <c r="PLW235" s="1483"/>
      <c r="PLX235" s="1482"/>
      <c r="PLY235" s="1152"/>
      <c r="PLZ235" s="1153"/>
      <c r="PMA235" s="1271"/>
      <c r="PMB235" s="1271"/>
      <c r="PMC235" s="1271"/>
      <c r="PMD235" s="619"/>
      <c r="PME235" s="210"/>
      <c r="PMF235" s="1483"/>
      <c r="PMG235" s="1482"/>
      <c r="PMH235" s="1152"/>
      <c r="PMI235" s="1153"/>
      <c r="PMJ235" s="1271"/>
      <c r="PMK235" s="1271"/>
      <c r="PML235" s="1271"/>
      <c r="PMM235" s="619"/>
      <c r="PMN235" s="210"/>
      <c r="PMO235" s="1483"/>
      <c r="PMP235" s="1482"/>
      <c r="PMQ235" s="1152"/>
      <c r="PMR235" s="1153"/>
      <c r="PMS235" s="1271"/>
      <c r="PMT235" s="1271"/>
      <c r="PMU235" s="1271"/>
      <c r="PMV235" s="619"/>
      <c r="PMW235" s="210"/>
      <c r="PMX235" s="1483"/>
      <c r="PMY235" s="1482"/>
      <c r="PMZ235" s="1152"/>
      <c r="PNA235" s="1153"/>
      <c r="PNB235" s="1271"/>
      <c r="PNC235" s="1271"/>
      <c r="PND235" s="1271"/>
      <c r="PNE235" s="619"/>
      <c r="PNF235" s="210"/>
      <c r="PNG235" s="1483"/>
      <c r="PNH235" s="1482"/>
      <c r="PNI235" s="1152"/>
      <c r="PNJ235" s="1153"/>
      <c r="PNK235" s="1271"/>
      <c r="PNL235" s="1271"/>
      <c r="PNM235" s="1271"/>
      <c r="PNN235" s="619"/>
      <c r="PNO235" s="210"/>
      <c r="PNP235" s="1483"/>
      <c r="PNQ235" s="1482"/>
      <c r="PNR235" s="1152"/>
      <c r="PNS235" s="1153"/>
      <c r="PNT235" s="1271"/>
      <c r="PNU235" s="1271"/>
      <c r="PNV235" s="1271"/>
      <c r="PNW235" s="619"/>
      <c r="PNX235" s="210"/>
      <c r="PNY235" s="1483"/>
      <c r="PNZ235" s="1482"/>
      <c r="POA235" s="1152"/>
      <c r="POB235" s="1153"/>
      <c r="POC235" s="1271"/>
      <c r="POD235" s="1271"/>
      <c r="POE235" s="1271"/>
      <c r="POF235" s="619"/>
      <c r="POG235" s="210"/>
      <c r="POH235" s="1483"/>
      <c r="POI235" s="1482"/>
      <c r="POJ235" s="1152"/>
      <c r="POK235" s="1153"/>
      <c r="POL235" s="1271"/>
      <c r="POM235" s="1271"/>
      <c r="PON235" s="1271"/>
      <c r="POO235" s="619"/>
      <c r="POP235" s="210"/>
      <c r="POQ235" s="1483"/>
      <c r="POR235" s="1482"/>
      <c r="POS235" s="1152"/>
      <c r="POT235" s="1153"/>
      <c r="POU235" s="1271"/>
      <c r="POV235" s="1271"/>
      <c r="POW235" s="1271"/>
      <c r="POX235" s="619"/>
      <c r="POY235" s="210"/>
      <c r="POZ235" s="1483"/>
      <c r="PPA235" s="1482"/>
      <c r="PPB235" s="1152"/>
      <c r="PPC235" s="1153"/>
      <c r="PPD235" s="1271"/>
      <c r="PPE235" s="1271"/>
      <c r="PPF235" s="1271"/>
      <c r="PPG235" s="619"/>
      <c r="PPH235" s="210"/>
      <c r="PPI235" s="1483"/>
      <c r="PPJ235" s="1482"/>
      <c r="PPK235" s="1152"/>
      <c r="PPL235" s="1153"/>
      <c r="PPM235" s="1271"/>
      <c r="PPN235" s="1271"/>
      <c r="PPO235" s="1271"/>
      <c r="PPP235" s="619"/>
      <c r="PPQ235" s="210"/>
      <c r="PPR235" s="1483"/>
      <c r="PPS235" s="1482"/>
      <c r="PPT235" s="1152"/>
      <c r="PPU235" s="1153"/>
      <c r="PPV235" s="1271"/>
      <c r="PPW235" s="1271"/>
      <c r="PPX235" s="1271"/>
      <c r="PPY235" s="619"/>
      <c r="PPZ235" s="210"/>
      <c r="PQA235" s="1483"/>
      <c r="PQB235" s="1482"/>
      <c r="PQC235" s="1152"/>
      <c r="PQD235" s="1153"/>
      <c r="PQE235" s="1271"/>
      <c r="PQF235" s="1271"/>
      <c r="PQG235" s="1271"/>
      <c r="PQH235" s="619"/>
      <c r="PQI235" s="210"/>
      <c r="PQJ235" s="1483"/>
      <c r="PQK235" s="1482"/>
      <c r="PQL235" s="1152"/>
      <c r="PQM235" s="1153"/>
      <c r="PQN235" s="1271"/>
      <c r="PQO235" s="1271"/>
      <c r="PQP235" s="1271"/>
      <c r="PQQ235" s="619"/>
      <c r="PQR235" s="210"/>
      <c r="PQS235" s="1483"/>
      <c r="PQT235" s="1482"/>
      <c r="PQU235" s="1152"/>
      <c r="PQV235" s="1153"/>
      <c r="PQW235" s="1271"/>
      <c r="PQX235" s="1271"/>
      <c r="PQY235" s="1271"/>
      <c r="PQZ235" s="619"/>
      <c r="PRA235" s="210"/>
      <c r="PRB235" s="1483"/>
      <c r="PRC235" s="1482"/>
      <c r="PRD235" s="1152"/>
      <c r="PRE235" s="1153"/>
      <c r="PRF235" s="1271"/>
      <c r="PRG235" s="1271"/>
      <c r="PRH235" s="1271"/>
      <c r="PRI235" s="619"/>
      <c r="PRJ235" s="210"/>
      <c r="PRK235" s="1483"/>
      <c r="PRL235" s="1482"/>
      <c r="PRM235" s="1152"/>
      <c r="PRN235" s="1153"/>
      <c r="PRO235" s="1271"/>
      <c r="PRP235" s="1271"/>
      <c r="PRQ235" s="1271"/>
      <c r="PRR235" s="619"/>
      <c r="PRS235" s="210"/>
      <c r="PRT235" s="1483"/>
      <c r="PRU235" s="1482"/>
      <c r="PRV235" s="1152"/>
      <c r="PRW235" s="1153"/>
      <c r="PRX235" s="1271"/>
      <c r="PRY235" s="1271"/>
      <c r="PRZ235" s="1271"/>
      <c r="PSA235" s="619"/>
      <c r="PSB235" s="210"/>
      <c r="PSC235" s="1483"/>
      <c r="PSD235" s="1482"/>
      <c r="PSE235" s="1152"/>
      <c r="PSF235" s="1153"/>
      <c r="PSG235" s="1271"/>
      <c r="PSH235" s="1271"/>
      <c r="PSI235" s="1271"/>
      <c r="PSJ235" s="619"/>
      <c r="PSK235" s="210"/>
      <c r="PSL235" s="1483"/>
      <c r="PSM235" s="1482"/>
      <c r="PSN235" s="1152"/>
      <c r="PSO235" s="1153"/>
      <c r="PSP235" s="1271"/>
      <c r="PSQ235" s="1271"/>
      <c r="PSR235" s="1271"/>
      <c r="PSS235" s="619"/>
      <c r="PST235" s="210"/>
      <c r="PSU235" s="1483"/>
      <c r="PSV235" s="1482"/>
      <c r="PSW235" s="1152"/>
      <c r="PSX235" s="1153"/>
      <c r="PSY235" s="1271"/>
      <c r="PSZ235" s="1271"/>
      <c r="PTA235" s="1271"/>
      <c r="PTB235" s="619"/>
      <c r="PTC235" s="210"/>
      <c r="PTD235" s="1483"/>
      <c r="PTE235" s="1482"/>
      <c r="PTF235" s="1152"/>
      <c r="PTG235" s="1153"/>
      <c r="PTH235" s="1271"/>
      <c r="PTI235" s="1271"/>
      <c r="PTJ235" s="1271"/>
      <c r="PTK235" s="619"/>
      <c r="PTL235" s="210"/>
      <c r="PTM235" s="1483"/>
      <c r="PTN235" s="1482"/>
      <c r="PTO235" s="1152"/>
      <c r="PTP235" s="1153"/>
      <c r="PTQ235" s="1271"/>
      <c r="PTR235" s="1271"/>
      <c r="PTS235" s="1271"/>
      <c r="PTT235" s="619"/>
      <c r="PTU235" s="210"/>
      <c r="PTV235" s="1483"/>
      <c r="PTW235" s="1482"/>
      <c r="PTX235" s="1152"/>
      <c r="PTY235" s="1153"/>
      <c r="PTZ235" s="1271"/>
      <c r="PUA235" s="1271"/>
      <c r="PUB235" s="1271"/>
      <c r="PUC235" s="619"/>
      <c r="PUD235" s="210"/>
      <c r="PUE235" s="1483"/>
      <c r="PUF235" s="1482"/>
      <c r="PUG235" s="1152"/>
      <c r="PUH235" s="1153"/>
      <c r="PUI235" s="1271"/>
      <c r="PUJ235" s="1271"/>
      <c r="PUK235" s="1271"/>
      <c r="PUL235" s="619"/>
      <c r="PUM235" s="210"/>
      <c r="PUN235" s="1483"/>
      <c r="PUO235" s="1482"/>
      <c r="PUP235" s="1152"/>
      <c r="PUQ235" s="1153"/>
      <c r="PUR235" s="1271"/>
      <c r="PUS235" s="1271"/>
      <c r="PUT235" s="1271"/>
      <c r="PUU235" s="619"/>
      <c r="PUV235" s="210"/>
      <c r="PUW235" s="1483"/>
      <c r="PUX235" s="1482"/>
      <c r="PUY235" s="1152"/>
      <c r="PUZ235" s="1153"/>
      <c r="PVA235" s="1271"/>
      <c r="PVB235" s="1271"/>
      <c r="PVC235" s="1271"/>
      <c r="PVD235" s="619"/>
      <c r="PVE235" s="210"/>
      <c r="PVF235" s="1483"/>
      <c r="PVG235" s="1482"/>
      <c r="PVH235" s="1152"/>
      <c r="PVI235" s="1153"/>
      <c r="PVJ235" s="1271"/>
      <c r="PVK235" s="1271"/>
      <c r="PVL235" s="1271"/>
      <c r="PVM235" s="619"/>
      <c r="PVN235" s="210"/>
      <c r="PVO235" s="1483"/>
      <c r="PVP235" s="1482"/>
      <c r="PVQ235" s="1152"/>
      <c r="PVR235" s="1153"/>
      <c r="PVS235" s="1271"/>
      <c r="PVT235" s="1271"/>
      <c r="PVU235" s="1271"/>
      <c r="PVV235" s="619"/>
      <c r="PVW235" s="210"/>
      <c r="PVX235" s="1483"/>
      <c r="PVY235" s="1482"/>
      <c r="PVZ235" s="1152"/>
      <c r="PWA235" s="1153"/>
      <c r="PWB235" s="1271"/>
      <c r="PWC235" s="1271"/>
      <c r="PWD235" s="1271"/>
      <c r="PWE235" s="619"/>
      <c r="PWF235" s="210"/>
      <c r="PWG235" s="1483"/>
      <c r="PWH235" s="1482"/>
      <c r="PWI235" s="1152"/>
      <c r="PWJ235" s="1153"/>
      <c r="PWK235" s="1271"/>
      <c r="PWL235" s="1271"/>
      <c r="PWM235" s="1271"/>
      <c r="PWN235" s="619"/>
      <c r="PWO235" s="210"/>
      <c r="PWP235" s="1483"/>
      <c r="PWQ235" s="1482"/>
      <c r="PWR235" s="1152"/>
      <c r="PWS235" s="1153"/>
      <c r="PWT235" s="1271"/>
      <c r="PWU235" s="1271"/>
      <c r="PWV235" s="1271"/>
      <c r="PWW235" s="619"/>
      <c r="PWX235" s="210"/>
      <c r="PWY235" s="1483"/>
      <c r="PWZ235" s="1482"/>
      <c r="PXA235" s="1152"/>
      <c r="PXB235" s="1153"/>
      <c r="PXC235" s="1271"/>
      <c r="PXD235" s="1271"/>
      <c r="PXE235" s="1271"/>
      <c r="PXF235" s="619"/>
      <c r="PXG235" s="210"/>
      <c r="PXH235" s="1483"/>
      <c r="PXI235" s="1482"/>
      <c r="PXJ235" s="1152"/>
      <c r="PXK235" s="1153"/>
      <c r="PXL235" s="1271"/>
      <c r="PXM235" s="1271"/>
      <c r="PXN235" s="1271"/>
      <c r="PXO235" s="619"/>
      <c r="PXP235" s="210"/>
      <c r="PXQ235" s="1483"/>
      <c r="PXR235" s="1482"/>
      <c r="PXS235" s="1152"/>
      <c r="PXT235" s="1153"/>
      <c r="PXU235" s="1271"/>
      <c r="PXV235" s="1271"/>
      <c r="PXW235" s="1271"/>
      <c r="PXX235" s="619"/>
      <c r="PXY235" s="210"/>
      <c r="PXZ235" s="1483"/>
      <c r="PYA235" s="1482"/>
      <c r="PYB235" s="1152"/>
      <c r="PYC235" s="1153"/>
      <c r="PYD235" s="1271"/>
      <c r="PYE235" s="1271"/>
      <c r="PYF235" s="1271"/>
      <c r="PYG235" s="619"/>
      <c r="PYH235" s="210"/>
      <c r="PYI235" s="1483"/>
      <c r="PYJ235" s="1482"/>
      <c r="PYK235" s="1152"/>
      <c r="PYL235" s="1153"/>
      <c r="PYM235" s="1271"/>
      <c r="PYN235" s="1271"/>
      <c r="PYO235" s="1271"/>
      <c r="PYP235" s="619"/>
      <c r="PYQ235" s="210"/>
      <c r="PYR235" s="1483"/>
      <c r="PYS235" s="1482"/>
      <c r="PYT235" s="1152"/>
      <c r="PYU235" s="1153"/>
      <c r="PYV235" s="1271"/>
      <c r="PYW235" s="1271"/>
      <c r="PYX235" s="1271"/>
      <c r="PYY235" s="619"/>
      <c r="PYZ235" s="210"/>
      <c r="PZA235" s="1483"/>
      <c r="PZB235" s="1482"/>
      <c r="PZC235" s="1152"/>
      <c r="PZD235" s="1153"/>
      <c r="PZE235" s="1271"/>
      <c r="PZF235" s="1271"/>
      <c r="PZG235" s="1271"/>
      <c r="PZH235" s="619"/>
      <c r="PZI235" s="210"/>
      <c r="PZJ235" s="1483"/>
      <c r="PZK235" s="1482"/>
      <c r="PZL235" s="1152"/>
      <c r="PZM235" s="1153"/>
      <c r="PZN235" s="1271"/>
      <c r="PZO235" s="1271"/>
      <c r="PZP235" s="1271"/>
      <c r="PZQ235" s="619"/>
      <c r="PZR235" s="210"/>
      <c r="PZS235" s="1483"/>
      <c r="PZT235" s="1482"/>
      <c r="PZU235" s="1152"/>
      <c r="PZV235" s="1153"/>
      <c r="PZW235" s="1271"/>
      <c r="PZX235" s="1271"/>
      <c r="PZY235" s="1271"/>
      <c r="PZZ235" s="619"/>
      <c r="QAA235" s="210"/>
      <c r="QAB235" s="1483"/>
      <c r="QAC235" s="1482"/>
      <c r="QAD235" s="1152"/>
      <c r="QAE235" s="1153"/>
      <c r="QAF235" s="1271"/>
      <c r="QAG235" s="1271"/>
      <c r="QAH235" s="1271"/>
      <c r="QAI235" s="619"/>
      <c r="QAJ235" s="210"/>
      <c r="QAK235" s="1483"/>
      <c r="QAL235" s="1482"/>
      <c r="QAM235" s="1152"/>
      <c r="QAN235" s="1153"/>
      <c r="QAO235" s="1271"/>
      <c r="QAP235" s="1271"/>
      <c r="QAQ235" s="1271"/>
      <c r="QAR235" s="619"/>
      <c r="QAS235" s="210"/>
      <c r="QAT235" s="1483"/>
      <c r="QAU235" s="1482"/>
      <c r="QAV235" s="1152"/>
      <c r="QAW235" s="1153"/>
      <c r="QAX235" s="1271"/>
      <c r="QAY235" s="1271"/>
      <c r="QAZ235" s="1271"/>
      <c r="QBA235" s="619"/>
      <c r="QBB235" s="210"/>
      <c r="QBC235" s="1483"/>
      <c r="QBD235" s="1482"/>
      <c r="QBE235" s="1152"/>
      <c r="QBF235" s="1153"/>
      <c r="QBG235" s="1271"/>
      <c r="QBH235" s="1271"/>
      <c r="QBI235" s="1271"/>
      <c r="QBJ235" s="619"/>
      <c r="QBK235" s="210"/>
      <c r="QBL235" s="1483"/>
      <c r="QBM235" s="1482"/>
      <c r="QBN235" s="1152"/>
      <c r="QBO235" s="1153"/>
      <c r="QBP235" s="1271"/>
      <c r="QBQ235" s="1271"/>
      <c r="QBR235" s="1271"/>
      <c r="QBS235" s="619"/>
      <c r="QBT235" s="210"/>
      <c r="QBU235" s="1483"/>
      <c r="QBV235" s="1482"/>
      <c r="QBW235" s="1152"/>
      <c r="QBX235" s="1153"/>
      <c r="QBY235" s="1271"/>
      <c r="QBZ235" s="1271"/>
      <c r="QCA235" s="1271"/>
      <c r="QCB235" s="619"/>
      <c r="QCC235" s="210"/>
      <c r="QCD235" s="1483"/>
      <c r="QCE235" s="1482"/>
      <c r="QCF235" s="1152"/>
      <c r="QCG235" s="1153"/>
      <c r="QCH235" s="1271"/>
      <c r="QCI235" s="1271"/>
      <c r="QCJ235" s="1271"/>
      <c r="QCK235" s="619"/>
      <c r="QCL235" s="210"/>
      <c r="QCM235" s="1483"/>
      <c r="QCN235" s="1482"/>
      <c r="QCO235" s="1152"/>
      <c r="QCP235" s="1153"/>
      <c r="QCQ235" s="1271"/>
      <c r="QCR235" s="1271"/>
      <c r="QCS235" s="1271"/>
      <c r="QCT235" s="619"/>
      <c r="QCU235" s="210"/>
      <c r="QCV235" s="1483"/>
      <c r="QCW235" s="1482"/>
      <c r="QCX235" s="1152"/>
      <c r="QCY235" s="1153"/>
      <c r="QCZ235" s="1271"/>
      <c r="QDA235" s="1271"/>
      <c r="QDB235" s="1271"/>
      <c r="QDC235" s="619"/>
      <c r="QDD235" s="210"/>
      <c r="QDE235" s="1483"/>
      <c r="QDF235" s="1482"/>
      <c r="QDG235" s="1152"/>
      <c r="QDH235" s="1153"/>
      <c r="QDI235" s="1271"/>
      <c r="QDJ235" s="1271"/>
      <c r="QDK235" s="1271"/>
      <c r="QDL235" s="619"/>
      <c r="QDM235" s="210"/>
      <c r="QDN235" s="1483"/>
      <c r="QDO235" s="1482"/>
      <c r="QDP235" s="1152"/>
      <c r="QDQ235" s="1153"/>
      <c r="QDR235" s="1271"/>
      <c r="QDS235" s="1271"/>
      <c r="QDT235" s="1271"/>
      <c r="QDU235" s="619"/>
      <c r="QDV235" s="210"/>
      <c r="QDW235" s="1483"/>
      <c r="QDX235" s="1482"/>
      <c r="QDY235" s="1152"/>
      <c r="QDZ235" s="1153"/>
      <c r="QEA235" s="1271"/>
      <c r="QEB235" s="1271"/>
      <c r="QEC235" s="1271"/>
      <c r="QED235" s="619"/>
      <c r="QEE235" s="210"/>
      <c r="QEF235" s="1483"/>
      <c r="QEG235" s="1482"/>
      <c r="QEH235" s="1152"/>
      <c r="QEI235" s="1153"/>
      <c r="QEJ235" s="1271"/>
      <c r="QEK235" s="1271"/>
      <c r="QEL235" s="1271"/>
      <c r="QEM235" s="619"/>
      <c r="QEN235" s="210"/>
      <c r="QEO235" s="1483"/>
      <c r="QEP235" s="1482"/>
      <c r="QEQ235" s="1152"/>
      <c r="QER235" s="1153"/>
      <c r="QES235" s="1271"/>
      <c r="QET235" s="1271"/>
      <c r="QEU235" s="1271"/>
      <c r="QEV235" s="619"/>
      <c r="QEW235" s="210"/>
      <c r="QEX235" s="1483"/>
      <c r="QEY235" s="1482"/>
      <c r="QEZ235" s="1152"/>
      <c r="QFA235" s="1153"/>
      <c r="QFB235" s="1271"/>
      <c r="QFC235" s="1271"/>
      <c r="QFD235" s="1271"/>
      <c r="QFE235" s="619"/>
      <c r="QFF235" s="210"/>
      <c r="QFG235" s="1483"/>
      <c r="QFH235" s="1482"/>
      <c r="QFI235" s="1152"/>
      <c r="QFJ235" s="1153"/>
      <c r="QFK235" s="1271"/>
      <c r="QFL235" s="1271"/>
      <c r="QFM235" s="1271"/>
      <c r="QFN235" s="619"/>
      <c r="QFO235" s="210"/>
      <c r="QFP235" s="1483"/>
      <c r="QFQ235" s="1482"/>
      <c r="QFR235" s="1152"/>
      <c r="QFS235" s="1153"/>
      <c r="QFT235" s="1271"/>
      <c r="QFU235" s="1271"/>
      <c r="QFV235" s="1271"/>
      <c r="QFW235" s="619"/>
      <c r="QFX235" s="210"/>
      <c r="QFY235" s="1483"/>
      <c r="QFZ235" s="1482"/>
      <c r="QGA235" s="1152"/>
      <c r="QGB235" s="1153"/>
      <c r="QGC235" s="1271"/>
      <c r="QGD235" s="1271"/>
      <c r="QGE235" s="1271"/>
      <c r="QGF235" s="619"/>
      <c r="QGG235" s="210"/>
      <c r="QGH235" s="1483"/>
      <c r="QGI235" s="1482"/>
      <c r="QGJ235" s="1152"/>
      <c r="QGK235" s="1153"/>
      <c r="QGL235" s="1271"/>
      <c r="QGM235" s="1271"/>
      <c r="QGN235" s="1271"/>
      <c r="QGO235" s="619"/>
      <c r="QGP235" s="210"/>
      <c r="QGQ235" s="1483"/>
      <c r="QGR235" s="1482"/>
      <c r="QGS235" s="1152"/>
      <c r="QGT235" s="1153"/>
      <c r="QGU235" s="1271"/>
      <c r="QGV235" s="1271"/>
      <c r="QGW235" s="1271"/>
      <c r="QGX235" s="619"/>
      <c r="QGY235" s="210"/>
      <c r="QGZ235" s="1483"/>
      <c r="QHA235" s="1482"/>
      <c r="QHB235" s="1152"/>
      <c r="QHC235" s="1153"/>
      <c r="QHD235" s="1271"/>
      <c r="QHE235" s="1271"/>
      <c r="QHF235" s="1271"/>
      <c r="QHG235" s="619"/>
      <c r="QHH235" s="210"/>
      <c r="QHI235" s="1483"/>
      <c r="QHJ235" s="1482"/>
      <c r="QHK235" s="1152"/>
      <c r="QHL235" s="1153"/>
      <c r="QHM235" s="1271"/>
      <c r="QHN235" s="1271"/>
      <c r="QHO235" s="1271"/>
      <c r="QHP235" s="619"/>
      <c r="QHQ235" s="210"/>
      <c r="QHR235" s="1483"/>
      <c r="QHS235" s="1482"/>
      <c r="QHT235" s="1152"/>
      <c r="QHU235" s="1153"/>
      <c r="QHV235" s="1271"/>
      <c r="QHW235" s="1271"/>
      <c r="QHX235" s="1271"/>
      <c r="QHY235" s="619"/>
      <c r="QHZ235" s="210"/>
      <c r="QIA235" s="1483"/>
      <c r="QIB235" s="1482"/>
      <c r="QIC235" s="1152"/>
      <c r="QID235" s="1153"/>
      <c r="QIE235" s="1271"/>
      <c r="QIF235" s="1271"/>
      <c r="QIG235" s="1271"/>
      <c r="QIH235" s="619"/>
      <c r="QII235" s="210"/>
      <c r="QIJ235" s="1483"/>
      <c r="QIK235" s="1482"/>
      <c r="QIL235" s="1152"/>
      <c r="QIM235" s="1153"/>
      <c r="QIN235" s="1271"/>
      <c r="QIO235" s="1271"/>
      <c r="QIP235" s="1271"/>
      <c r="QIQ235" s="619"/>
      <c r="QIR235" s="210"/>
      <c r="QIS235" s="1483"/>
      <c r="QIT235" s="1482"/>
      <c r="QIU235" s="1152"/>
      <c r="QIV235" s="1153"/>
      <c r="QIW235" s="1271"/>
      <c r="QIX235" s="1271"/>
      <c r="QIY235" s="1271"/>
      <c r="QIZ235" s="619"/>
      <c r="QJA235" s="210"/>
      <c r="QJB235" s="1483"/>
      <c r="QJC235" s="1482"/>
      <c r="QJD235" s="1152"/>
      <c r="QJE235" s="1153"/>
      <c r="QJF235" s="1271"/>
      <c r="QJG235" s="1271"/>
      <c r="QJH235" s="1271"/>
      <c r="QJI235" s="619"/>
      <c r="QJJ235" s="210"/>
      <c r="QJK235" s="1483"/>
      <c r="QJL235" s="1482"/>
      <c r="QJM235" s="1152"/>
      <c r="QJN235" s="1153"/>
      <c r="QJO235" s="1271"/>
      <c r="QJP235" s="1271"/>
      <c r="QJQ235" s="1271"/>
      <c r="QJR235" s="619"/>
      <c r="QJS235" s="210"/>
      <c r="QJT235" s="1483"/>
      <c r="QJU235" s="1482"/>
      <c r="QJV235" s="1152"/>
      <c r="QJW235" s="1153"/>
      <c r="QJX235" s="1271"/>
      <c r="QJY235" s="1271"/>
      <c r="QJZ235" s="1271"/>
      <c r="QKA235" s="619"/>
      <c r="QKB235" s="210"/>
      <c r="QKC235" s="1483"/>
      <c r="QKD235" s="1482"/>
      <c r="QKE235" s="1152"/>
      <c r="QKF235" s="1153"/>
      <c r="QKG235" s="1271"/>
      <c r="QKH235" s="1271"/>
      <c r="QKI235" s="1271"/>
      <c r="QKJ235" s="619"/>
      <c r="QKK235" s="210"/>
      <c r="QKL235" s="1483"/>
      <c r="QKM235" s="1482"/>
      <c r="QKN235" s="1152"/>
      <c r="QKO235" s="1153"/>
      <c r="QKP235" s="1271"/>
      <c r="QKQ235" s="1271"/>
      <c r="QKR235" s="1271"/>
      <c r="QKS235" s="619"/>
      <c r="QKT235" s="210"/>
      <c r="QKU235" s="1483"/>
      <c r="QKV235" s="1482"/>
      <c r="QKW235" s="1152"/>
      <c r="QKX235" s="1153"/>
      <c r="QKY235" s="1271"/>
      <c r="QKZ235" s="1271"/>
      <c r="QLA235" s="1271"/>
      <c r="QLB235" s="619"/>
      <c r="QLC235" s="210"/>
      <c r="QLD235" s="1483"/>
      <c r="QLE235" s="1482"/>
      <c r="QLF235" s="1152"/>
      <c r="QLG235" s="1153"/>
      <c r="QLH235" s="1271"/>
      <c r="QLI235" s="1271"/>
      <c r="QLJ235" s="1271"/>
      <c r="QLK235" s="619"/>
      <c r="QLL235" s="210"/>
      <c r="QLM235" s="1483"/>
      <c r="QLN235" s="1482"/>
      <c r="QLO235" s="1152"/>
      <c r="QLP235" s="1153"/>
      <c r="QLQ235" s="1271"/>
      <c r="QLR235" s="1271"/>
      <c r="QLS235" s="1271"/>
      <c r="QLT235" s="619"/>
      <c r="QLU235" s="210"/>
      <c r="QLV235" s="1483"/>
      <c r="QLW235" s="1482"/>
      <c r="QLX235" s="1152"/>
      <c r="QLY235" s="1153"/>
      <c r="QLZ235" s="1271"/>
      <c r="QMA235" s="1271"/>
      <c r="QMB235" s="1271"/>
      <c r="QMC235" s="619"/>
      <c r="QMD235" s="210"/>
      <c r="QME235" s="1483"/>
      <c r="QMF235" s="1482"/>
      <c r="QMG235" s="1152"/>
      <c r="QMH235" s="1153"/>
      <c r="QMI235" s="1271"/>
      <c r="QMJ235" s="1271"/>
      <c r="QMK235" s="1271"/>
      <c r="QML235" s="619"/>
      <c r="QMM235" s="210"/>
      <c r="QMN235" s="1483"/>
      <c r="QMO235" s="1482"/>
      <c r="QMP235" s="1152"/>
      <c r="QMQ235" s="1153"/>
      <c r="QMR235" s="1271"/>
      <c r="QMS235" s="1271"/>
      <c r="QMT235" s="1271"/>
      <c r="QMU235" s="619"/>
      <c r="QMV235" s="210"/>
      <c r="QMW235" s="1483"/>
      <c r="QMX235" s="1482"/>
      <c r="QMY235" s="1152"/>
      <c r="QMZ235" s="1153"/>
      <c r="QNA235" s="1271"/>
      <c r="QNB235" s="1271"/>
      <c r="QNC235" s="1271"/>
      <c r="QND235" s="619"/>
      <c r="QNE235" s="210"/>
      <c r="QNF235" s="1483"/>
      <c r="QNG235" s="1482"/>
      <c r="QNH235" s="1152"/>
      <c r="QNI235" s="1153"/>
      <c r="QNJ235" s="1271"/>
      <c r="QNK235" s="1271"/>
      <c r="QNL235" s="1271"/>
      <c r="QNM235" s="619"/>
      <c r="QNN235" s="210"/>
      <c r="QNO235" s="1483"/>
      <c r="QNP235" s="1482"/>
      <c r="QNQ235" s="1152"/>
      <c r="QNR235" s="1153"/>
      <c r="QNS235" s="1271"/>
      <c r="QNT235" s="1271"/>
      <c r="QNU235" s="1271"/>
      <c r="QNV235" s="619"/>
      <c r="QNW235" s="210"/>
      <c r="QNX235" s="1483"/>
      <c r="QNY235" s="1482"/>
      <c r="QNZ235" s="1152"/>
      <c r="QOA235" s="1153"/>
      <c r="QOB235" s="1271"/>
      <c r="QOC235" s="1271"/>
      <c r="QOD235" s="1271"/>
      <c r="QOE235" s="619"/>
      <c r="QOF235" s="210"/>
      <c r="QOG235" s="1483"/>
      <c r="QOH235" s="1482"/>
      <c r="QOI235" s="1152"/>
      <c r="QOJ235" s="1153"/>
      <c r="QOK235" s="1271"/>
      <c r="QOL235" s="1271"/>
      <c r="QOM235" s="1271"/>
      <c r="QON235" s="619"/>
      <c r="QOO235" s="210"/>
      <c r="QOP235" s="1483"/>
      <c r="QOQ235" s="1482"/>
      <c r="QOR235" s="1152"/>
      <c r="QOS235" s="1153"/>
      <c r="QOT235" s="1271"/>
      <c r="QOU235" s="1271"/>
      <c r="QOV235" s="1271"/>
      <c r="QOW235" s="619"/>
      <c r="QOX235" s="210"/>
      <c r="QOY235" s="1483"/>
      <c r="QOZ235" s="1482"/>
      <c r="QPA235" s="1152"/>
      <c r="QPB235" s="1153"/>
      <c r="QPC235" s="1271"/>
      <c r="QPD235" s="1271"/>
      <c r="QPE235" s="1271"/>
      <c r="QPF235" s="619"/>
      <c r="QPG235" s="210"/>
      <c r="QPH235" s="1483"/>
      <c r="QPI235" s="1482"/>
      <c r="QPJ235" s="1152"/>
      <c r="QPK235" s="1153"/>
      <c r="QPL235" s="1271"/>
      <c r="QPM235" s="1271"/>
      <c r="QPN235" s="1271"/>
      <c r="QPO235" s="619"/>
      <c r="QPP235" s="210"/>
      <c r="QPQ235" s="1483"/>
      <c r="QPR235" s="1482"/>
      <c r="QPS235" s="1152"/>
      <c r="QPT235" s="1153"/>
      <c r="QPU235" s="1271"/>
      <c r="QPV235" s="1271"/>
      <c r="QPW235" s="1271"/>
      <c r="QPX235" s="619"/>
      <c r="QPY235" s="210"/>
      <c r="QPZ235" s="1483"/>
      <c r="QQA235" s="1482"/>
      <c r="QQB235" s="1152"/>
      <c r="QQC235" s="1153"/>
      <c r="QQD235" s="1271"/>
      <c r="QQE235" s="1271"/>
      <c r="QQF235" s="1271"/>
      <c r="QQG235" s="619"/>
      <c r="QQH235" s="210"/>
      <c r="QQI235" s="1483"/>
      <c r="QQJ235" s="1482"/>
      <c r="QQK235" s="1152"/>
      <c r="QQL235" s="1153"/>
      <c r="QQM235" s="1271"/>
      <c r="QQN235" s="1271"/>
      <c r="QQO235" s="1271"/>
      <c r="QQP235" s="619"/>
      <c r="QQQ235" s="210"/>
      <c r="QQR235" s="1483"/>
      <c r="QQS235" s="1482"/>
      <c r="QQT235" s="1152"/>
      <c r="QQU235" s="1153"/>
      <c r="QQV235" s="1271"/>
      <c r="QQW235" s="1271"/>
      <c r="QQX235" s="1271"/>
      <c r="QQY235" s="619"/>
      <c r="QQZ235" s="210"/>
      <c r="QRA235" s="1483"/>
      <c r="QRB235" s="1482"/>
      <c r="QRC235" s="1152"/>
      <c r="QRD235" s="1153"/>
      <c r="QRE235" s="1271"/>
      <c r="QRF235" s="1271"/>
      <c r="QRG235" s="1271"/>
      <c r="QRH235" s="619"/>
      <c r="QRI235" s="210"/>
      <c r="QRJ235" s="1483"/>
      <c r="QRK235" s="1482"/>
      <c r="QRL235" s="1152"/>
      <c r="QRM235" s="1153"/>
      <c r="QRN235" s="1271"/>
      <c r="QRO235" s="1271"/>
      <c r="QRP235" s="1271"/>
      <c r="QRQ235" s="619"/>
      <c r="QRR235" s="210"/>
      <c r="QRS235" s="1483"/>
      <c r="QRT235" s="1482"/>
      <c r="QRU235" s="1152"/>
      <c r="QRV235" s="1153"/>
      <c r="QRW235" s="1271"/>
      <c r="QRX235" s="1271"/>
      <c r="QRY235" s="1271"/>
      <c r="QRZ235" s="619"/>
      <c r="QSA235" s="210"/>
      <c r="QSB235" s="1483"/>
      <c r="QSC235" s="1482"/>
      <c r="QSD235" s="1152"/>
      <c r="QSE235" s="1153"/>
      <c r="QSF235" s="1271"/>
      <c r="QSG235" s="1271"/>
      <c r="QSH235" s="1271"/>
      <c r="QSI235" s="619"/>
      <c r="QSJ235" s="210"/>
      <c r="QSK235" s="1483"/>
      <c r="QSL235" s="1482"/>
      <c r="QSM235" s="1152"/>
      <c r="QSN235" s="1153"/>
      <c r="QSO235" s="1271"/>
      <c r="QSP235" s="1271"/>
      <c r="QSQ235" s="1271"/>
      <c r="QSR235" s="619"/>
      <c r="QSS235" s="210"/>
      <c r="QST235" s="1483"/>
      <c r="QSU235" s="1482"/>
      <c r="QSV235" s="1152"/>
      <c r="QSW235" s="1153"/>
      <c r="QSX235" s="1271"/>
      <c r="QSY235" s="1271"/>
      <c r="QSZ235" s="1271"/>
      <c r="QTA235" s="619"/>
      <c r="QTB235" s="210"/>
      <c r="QTC235" s="1483"/>
      <c r="QTD235" s="1482"/>
      <c r="QTE235" s="1152"/>
      <c r="QTF235" s="1153"/>
      <c r="QTG235" s="1271"/>
      <c r="QTH235" s="1271"/>
      <c r="QTI235" s="1271"/>
      <c r="QTJ235" s="619"/>
      <c r="QTK235" s="210"/>
      <c r="QTL235" s="1483"/>
      <c r="QTM235" s="1482"/>
      <c r="QTN235" s="1152"/>
      <c r="QTO235" s="1153"/>
      <c r="QTP235" s="1271"/>
      <c r="QTQ235" s="1271"/>
      <c r="QTR235" s="1271"/>
      <c r="QTS235" s="619"/>
      <c r="QTT235" s="210"/>
      <c r="QTU235" s="1483"/>
      <c r="QTV235" s="1482"/>
      <c r="QTW235" s="1152"/>
      <c r="QTX235" s="1153"/>
      <c r="QTY235" s="1271"/>
      <c r="QTZ235" s="1271"/>
      <c r="QUA235" s="1271"/>
      <c r="QUB235" s="619"/>
      <c r="QUC235" s="210"/>
      <c r="QUD235" s="1483"/>
      <c r="QUE235" s="1482"/>
      <c r="QUF235" s="1152"/>
      <c r="QUG235" s="1153"/>
      <c r="QUH235" s="1271"/>
      <c r="QUI235" s="1271"/>
      <c r="QUJ235" s="1271"/>
      <c r="QUK235" s="619"/>
      <c r="QUL235" s="210"/>
      <c r="QUM235" s="1483"/>
      <c r="QUN235" s="1482"/>
      <c r="QUO235" s="1152"/>
      <c r="QUP235" s="1153"/>
      <c r="QUQ235" s="1271"/>
      <c r="QUR235" s="1271"/>
      <c r="QUS235" s="1271"/>
      <c r="QUT235" s="619"/>
      <c r="QUU235" s="210"/>
      <c r="QUV235" s="1483"/>
      <c r="QUW235" s="1482"/>
      <c r="QUX235" s="1152"/>
      <c r="QUY235" s="1153"/>
      <c r="QUZ235" s="1271"/>
      <c r="QVA235" s="1271"/>
      <c r="QVB235" s="1271"/>
      <c r="QVC235" s="619"/>
      <c r="QVD235" s="210"/>
      <c r="QVE235" s="1483"/>
      <c r="QVF235" s="1482"/>
      <c r="QVG235" s="1152"/>
      <c r="QVH235" s="1153"/>
      <c r="QVI235" s="1271"/>
      <c r="QVJ235" s="1271"/>
      <c r="QVK235" s="1271"/>
      <c r="QVL235" s="619"/>
      <c r="QVM235" s="210"/>
      <c r="QVN235" s="1483"/>
      <c r="QVO235" s="1482"/>
      <c r="QVP235" s="1152"/>
      <c r="QVQ235" s="1153"/>
      <c r="QVR235" s="1271"/>
      <c r="QVS235" s="1271"/>
      <c r="QVT235" s="1271"/>
      <c r="QVU235" s="619"/>
      <c r="QVV235" s="210"/>
      <c r="QVW235" s="1483"/>
      <c r="QVX235" s="1482"/>
      <c r="QVY235" s="1152"/>
      <c r="QVZ235" s="1153"/>
      <c r="QWA235" s="1271"/>
      <c r="QWB235" s="1271"/>
      <c r="QWC235" s="1271"/>
      <c r="QWD235" s="619"/>
      <c r="QWE235" s="210"/>
      <c r="QWF235" s="1483"/>
      <c r="QWG235" s="1482"/>
      <c r="QWH235" s="1152"/>
      <c r="QWI235" s="1153"/>
      <c r="QWJ235" s="1271"/>
      <c r="QWK235" s="1271"/>
      <c r="QWL235" s="1271"/>
      <c r="QWM235" s="619"/>
      <c r="QWN235" s="210"/>
      <c r="QWO235" s="1483"/>
      <c r="QWP235" s="1482"/>
      <c r="QWQ235" s="1152"/>
      <c r="QWR235" s="1153"/>
      <c r="QWS235" s="1271"/>
      <c r="QWT235" s="1271"/>
      <c r="QWU235" s="1271"/>
      <c r="QWV235" s="619"/>
      <c r="QWW235" s="210"/>
      <c r="QWX235" s="1483"/>
      <c r="QWY235" s="1482"/>
      <c r="QWZ235" s="1152"/>
      <c r="QXA235" s="1153"/>
      <c r="QXB235" s="1271"/>
      <c r="QXC235" s="1271"/>
      <c r="QXD235" s="1271"/>
      <c r="QXE235" s="619"/>
      <c r="QXF235" s="210"/>
      <c r="QXG235" s="1483"/>
      <c r="QXH235" s="1482"/>
      <c r="QXI235" s="1152"/>
      <c r="QXJ235" s="1153"/>
      <c r="QXK235" s="1271"/>
      <c r="QXL235" s="1271"/>
      <c r="QXM235" s="1271"/>
      <c r="QXN235" s="619"/>
      <c r="QXO235" s="210"/>
      <c r="QXP235" s="1483"/>
      <c r="QXQ235" s="1482"/>
      <c r="QXR235" s="1152"/>
      <c r="QXS235" s="1153"/>
      <c r="QXT235" s="1271"/>
      <c r="QXU235" s="1271"/>
      <c r="QXV235" s="1271"/>
      <c r="QXW235" s="619"/>
      <c r="QXX235" s="210"/>
      <c r="QXY235" s="1483"/>
      <c r="QXZ235" s="1482"/>
      <c r="QYA235" s="1152"/>
      <c r="QYB235" s="1153"/>
      <c r="QYC235" s="1271"/>
      <c r="QYD235" s="1271"/>
      <c r="QYE235" s="1271"/>
      <c r="QYF235" s="619"/>
      <c r="QYG235" s="210"/>
      <c r="QYH235" s="1483"/>
      <c r="QYI235" s="1482"/>
      <c r="QYJ235" s="1152"/>
      <c r="QYK235" s="1153"/>
      <c r="QYL235" s="1271"/>
      <c r="QYM235" s="1271"/>
      <c r="QYN235" s="1271"/>
      <c r="QYO235" s="619"/>
      <c r="QYP235" s="210"/>
      <c r="QYQ235" s="1483"/>
      <c r="QYR235" s="1482"/>
      <c r="QYS235" s="1152"/>
      <c r="QYT235" s="1153"/>
      <c r="QYU235" s="1271"/>
      <c r="QYV235" s="1271"/>
      <c r="QYW235" s="1271"/>
      <c r="QYX235" s="619"/>
      <c r="QYY235" s="210"/>
      <c r="QYZ235" s="1483"/>
      <c r="QZA235" s="1482"/>
      <c r="QZB235" s="1152"/>
      <c r="QZC235" s="1153"/>
      <c r="QZD235" s="1271"/>
      <c r="QZE235" s="1271"/>
      <c r="QZF235" s="1271"/>
      <c r="QZG235" s="619"/>
      <c r="QZH235" s="210"/>
      <c r="QZI235" s="1483"/>
      <c r="QZJ235" s="1482"/>
      <c r="QZK235" s="1152"/>
      <c r="QZL235" s="1153"/>
      <c r="QZM235" s="1271"/>
      <c r="QZN235" s="1271"/>
      <c r="QZO235" s="1271"/>
      <c r="QZP235" s="619"/>
      <c r="QZQ235" s="210"/>
      <c r="QZR235" s="1483"/>
      <c r="QZS235" s="1482"/>
      <c r="QZT235" s="1152"/>
      <c r="QZU235" s="1153"/>
      <c r="QZV235" s="1271"/>
      <c r="QZW235" s="1271"/>
      <c r="QZX235" s="1271"/>
      <c r="QZY235" s="619"/>
      <c r="QZZ235" s="210"/>
      <c r="RAA235" s="1483"/>
      <c r="RAB235" s="1482"/>
      <c r="RAC235" s="1152"/>
      <c r="RAD235" s="1153"/>
      <c r="RAE235" s="1271"/>
      <c r="RAF235" s="1271"/>
      <c r="RAG235" s="1271"/>
      <c r="RAH235" s="619"/>
      <c r="RAI235" s="210"/>
      <c r="RAJ235" s="1483"/>
      <c r="RAK235" s="1482"/>
      <c r="RAL235" s="1152"/>
      <c r="RAM235" s="1153"/>
      <c r="RAN235" s="1271"/>
      <c r="RAO235" s="1271"/>
      <c r="RAP235" s="1271"/>
      <c r="RAQ235" s="619"/>
      <c r="RAR235" s="210"/>
      <c r="RAS235" s="1483"/>
      <c r="RAT235" s="1482"/>
      <c r="RAU235" s="1152"/>
      <c r="RAV235" s="1153"/>
      <c r="RAW235" s="1271"/>
      <c r="RAX235" s="1271"/>
      <c r="RAY235" s="1271"/>
      <c r="RAZ235" s="619"/>
      <c r="RBA235" s="210"/>
      <c r="RBB235" s="1483"/>
      <c r="RBC235" s="1482"/>
      <c r="RBD235" s="1152"/>
      <c r="RBE235" s="1153"/>
      <c r="RBF235" s="1271"/>
      <c r="RBG235" s="1271"/>
      <c r="RBH235" s="1271"/>
      <c r="RBI235" s="619"/>
      <c r="RBJ235" s="210"/>
      <c r="RBK235" s="1483"/>
      <c r="RBL235" s="1482"/>
      <c r="RBM235" s="1152"/>
      <c r="RBN235" s="1153"/>
      <c r="RBO235" s="1271"/>
      <c r="RBP235" s="1271"/>
      <c r="RBQ235" s="1271"/>
      <c r="RBR235" s="619"/>
      <c r="RBS235" s="210"/>
      <c r="RBT235" s="1483"/>
      <c r="RBU235" s="1482"/>
      <c r="RBV235" s="1152"/>
      <c r="RBW235" s="1153"/>
      <c r="RBX235" s="1271"/>
      <c r="RBY235" s="1271"/>
      <c r="RBZ235" s="1271"/>
      <c r="RCA235" s="619"/>
      <c r="RCB235" s="210"/>
      <c r="RCC235" s="1483"/>
      <c r="RCD235" s="1482"/>
      <c r="RCE235" s="1152"/>
      <c r="RCF235" s="1153"/>
      <c r="RCG235" s="1271"/>
      <c r="RCH235" s="1271"/>
      <c r="RCI235" s="1271"/>
      <c r="RCJ235" s="619"/>
      <c r="RCK235" s="210"/>
      <c r="RCL235" s="1483"/>
      <c r="RCM235" s="1482"/>
      <c r="RCN235" s="1152"/>
      <c r="RCO235" s="1153"/>
      <c r="RCP235" s="1271"/>
      <c r="RCQ235" s="1271"/>
      <c r="RCR235" s="1271"/>
      <c r="RCS235" s="619"/>
      <c r="RCT235" s="210"/>
      <c r="RCU235" s="1483"/>
      <c r="RCV235" s="1482"/>
      <c r="RCW235" s="1152"/>
      <c r="RCX235" s="1153"/>
      <c r="RCY235" s="1271"/>
      <c r="RCZ235" s="1271"/>
      <c r="RDA235" s="1271"/>
      <c r="RDB235" s="619"/>
      <c r="RDC235" s="210"/>
      <c r="RDD235" s="1483"/>
      <c r="RDE235" s="1482"/>
      <c r="RDF235" s="1152"/>
      <c r="RDG235" s="1153"/>
      <c r="RDH235" s="1271"/>
      <c r="RDI235" s="1271"/>
      <c r="RDJ235" s="1271"/>
      <c r="RDK235" s="619"/>
      <c r="RDL235" s="210"/>
      <c r="RDM235" s="1483"/>
      <c r="RDN235" s="1482"/>
      <c r="RDO235" s="1152"/>
      <c r="RDP235" s="1153"/>
      <c r="RDQ235" s="1271"/>
      <c r="RDR235" s="1271"/>
      <c r="RDS235" s="1271"/>
      <c r="RDT235" s="619"/>
      <c r="RDU235" s="210"/>
      <c r="RDV235" s="1483"/>
      <c r="RDW235" s="1482"/>
      <c r="RDX235" s="1152"/>
      <c r="RDY235" s="1153"/>
      <c r="RDZ235" s="1271"/>
      <c r="REA235" s="1271"/>
      <c r="REB235" s="1271"/>
      <c r="REC235" s="619"/>
      <c r="RED235" s="210"/>
      <c r="REE235" s="1483"/>
      <c r="REF235" s="1482"/>
      <c r="REG235" s="1152"/>
      <c r="REH235" s="1153"/>
      <c r="REI235" s="1271"/>
      <c r="REJ235" s="1271"/>
      <c r="REK235" s="1271"/>
      <c r="REL235" s="619"/>
      <c r="REM235" s="210"/>
      <c r="REN235" s="1483"/>
      <c r="REO235" s="1482"/>
      <c r="REP235" s="1152"/>
      <c r="REQ235" s="1153"/>
      <c r="RER235" s="1271"/>
      <c r="RES235" s="1271"/>
      <c r="RET235" s="1271"/>
      <c r="REU235" s="619"/>
      <c r="REV235" s="210"/>
      <c r="REW235" s="1483"/>
      <c r="REX235" s="1482"/>
      <c r="REY235" s="1152"/>
      <c r="REZ235" s="1153"/>
      <c r="RFA235" s="1271"/>
      <c r="RFB235" s="1271"/>
      <c r="RFC235" s="1271"/>
      <c r="RFD235" s="619"/>
      <c r="RFE235" s="210"/>
      <c r="RFF235" s="1483"/>
      <c r="RFG235" s="1482"/>
      <c r="RFH235" s="1152"/>
      <c r="RFI235" s="1153"/>
      <c r="RFJ235" s="1271"/>
      <c r="RFK235" s="1271"/>
      <c r="RFL235" s="1271"/>
      <c r="RFM235" s="619"/>
      <c r="RFN235" s="210"/>
      <c r="RFO235" s="1483"/>
      <c r="RFP235" s="1482"/>
      <c r="RFQ235" s="1152"/>
      <c r="RFR235" s="1153"/>
      <c r="RFS235" s="1271"/>
      <c r="RFT235" s="1271"/>
      <c r="RFU235" s="1271"/>
      <c r="RFV235" s="619"/>
      <c r="RFW235" s="210"/>
      <c r="RFX235" s="1483"/>
      <c r="RFY235" s="1482"/>
      <c r="RFZ235" s="1152"/>
      <c r="RGA235" s="1153"/>
      <c r="RGB235" s="1271"/>
      <c r="RGC235" s="1271"/>
      <c r="RGD235" s="1271"/>
      <c r="RGE235" s="619"/>
      <c r="RGF235" s="210"/>
      <c r="RGG235" s="1483"/>
      <c r="RGH235" s="1482"/>
      <c r="RGI235" s="1152"/>
      <c r="RGJ235" s="1153"/>
      <c r="RGK235" s="1271"/>
      <c r="RGL235" s="1271"/>
      <c r="RGM235" s="1271"/>
      <c r="RGN235" s="619"/>
      <c r="RGO235" s="210"/>
      <c r="RGP235" s="1483"/>
      <c r="RGQ235" s="1482"/>
      <c r="RGR235" s="1152"/>
      <c r="RGS235" s="1153"/>
      <c r="RGT235" s="1271"/>
      <c r="RGU235" s="1271"/>
      <c r="RGV235" s="1271"/>
      <c r="RGW235" s="619"/>
      <c r="RGX235" s="210"/>
      <c r="RGY235" s="1483"/>
      <c r="RGZ235" s="1482"/>
      <c r="RHA235" s="1152"/>
      <c r="RHB235" s="1153"/>
      <c r="RHC235" s="1271"/>
      <c r="RHD235" s="1271"/>
      <c r="RHE235" s="1271"/>
      <c r="RHF235" s="619"/>
      <c r="RHG235" s="210"/>
      <c r="RHH235" s="1483"/>
      <c r="RHI235" s="1482"/>
      <c r="RHJ235" s="1152"/>
      <c r="RHK235" s="1153"/>
      <c r="RHL235" s="1271"/>
      <c r="RHM235" s="1271"/>
      <c r="RHN235" s="1271"/>
      <c r="RHO235" s="619"/>
      <c r="RHP235" s="210"/>
      <c r="RHQ235" s="1483"/>
      <c r="RHR235" s="1482"/>
      <c r="RHS235" s="1152"/>
      <c r="RHT235" s="1153"/>
      <c r="RHU235" s="1271"/>
      <c r="RHV235" s="1271"/>
      <c r="RHW235" s="1271"/>
      <c r="RHX235" s="619"/>
      <c r="RHY235" s="210"/>
      <c r="RHZ235" s="1483"/>
      <c r="RIA235" s="1482"/>
      <c r="RIB235" s="1152"/>
      <c r="RIC235" s="1153"/>
      <c r="RID235" s="1271"/>
      <c r="RIE235" s="1271"/>
      <c r="RIF235" s="1271"/>
      <c r="RIG235" s="619"/>
      <c r="RIH235" s="210"/>
      <c r="RII235" s="1483"/>
      <c r="RIJ235" s="1482"/>
      <c r="RIK235" s="1152"/>
      <c r="RIL235" s="1153"/>
      <c r="RIM235" s="1271"/>
      <c r="RIN235" s="1271"/>
      <c r="RIO235" s="1271"/>
      <c r="RIP235" s="619"/>
      <c r="RIQ235" s="210"/>
      <c r="RIR235" s="1483"/>
      <c r="RIS235" s="1482"/>
      <c r="RIT235" s="1152"/>
      <c r="RIU235" s="1153"/>
      <c r="RIV235" s="1271"/>
      <c r="RIW235" s="1271"/>
      <c r="RIX235" s="1271"/>
      <c r="RIY235" s="619"/>
      <c r="RIZ235" s="210"/>
      <c r="RJA235" s="1483"/>
      <c r="RJB235" s="1482"/>
      <c r="RJC235" s="1152"/>
      <c r="RJD235" s="1153"/>
      <c r="RJE235" s="1271"/>
      <c r="RJF235" s="1271"/>
      <c r="RJG235" s="1271"/>
      <c r="RJH235" s="619"/>
      <c r="RJI235" s="210"/>
      <c r="RJJ235" s="1483"/>
      <c r="RJK235" s="1482"/>
      <c r="RJL235" s="1152"/>
      <c r="RJM235" s="1153"/>
      <c r="RJN235" s="1271"/>
      <c r="RJO235" s="1271"/>
      <c r="RJP235" s="1271"/>
      <c r="RJQ235" s="619"/>
      <c r="RJR235" s="210"/>
      <c r="RJS235" s="1483"/>
      <c r="RJT235" s="1482"/>
      <c r="RJU235" s="1152"/>
      <c r="RJV235" s="1153"/>
      <c r="RJW235" s="1271"/>
      <c r="RJX235" s="1271"/>
      <c r="RJY235" s="1271"/>
      <c r="RJZ235" s="619"/>
      <c r="RKA235" s="210"/>
      <c r="RKB235" s="1483"/>
      <c r="RKC235" s="1482"/>
      <c r="RKD235" s="1152"/>
      <c r="RKE235" s="1153"/>
      <c r="RKF235" s="1271"/>
      <c r="RKG235" s="1271"/>
      <c r="RKH235" s="1271"/>
      <c r="RKI235" s="619"/>
      <c r="RKJ235" s="210"/>
      <c r="RKK235" s="1483"/>
      <c r="RKL235" s="1482"/>
      <c r="RKM235" s="1152"/>
      <c r="RKN235" s="1153"/>
      <c r="RKO235" s="1271"/>
      <c r="RKP235" s="1271"/>
      <c r="RKQ235" s="1271"/>
      <c r="RKR235" s="619"/>
      <c r="RKS235" s="210"/>
      <c r="RKT235" s="1483"/>
      <c r="RKU235" s="1482"/>
      <c r="RKV235" s="1152"/>
      <c r="RKW235" s="1153"/>
      <c r="RKX235" s="1271"/>
      <c r="RKY235" s="1271"/>
      <c r="RKZ235" s="1271"/>
      <c r="RLA235" s="619"/>
      <c r="RLB235" s="210"/>
      <c r="RLC235" s="1483"/>
      <c r="RLD235" s="1482"/>
      <c r="RLE235" s="1152"/>
      <c r="RLF235" s="1153"/>
      <c r="RLG235" s="1271"/>
      <c r="RLH235" s="1271"/>
      <c r="RLI235" s="1271"/>
      <c r="RLJ235" s="619"/>
      <c r="RLK235" s="210"/>
      <c r="RLL235" s="1483"/>
      <c r="RLM235" s="1482"/>
      <c r="RLN235" s="1152"/>
      <c r="RLO235" s="1153"/>
      <c r="RLP235" s="1271"/>
      <c r="RLQ235" s="1271"/>
      <c r="RLR235" s="1271"/>
      <c r="RLS235" s="619"/>
      <c r="RLT235" s="210"/>
      <c r="RLU235" s="1483"/>
      <c r="RLV235" s="1482"/>
      <c r="RLW235" s="1152"/>
      <c r="RLX235" s="1153"/>
      <c r="RLY235" s="1271"/>
      <c r="RLZ235" s="1271"/>
      <c r="RMA235" s="1271"/>
      <c r="RMB235" s="619"/>
      <c r="RMC235" s="210"/>
      <c r="RMD235" s="1483"/>
      <c r="RME235" s="1482"/>
      <c r="RMF235" s="1152"/>
      <c r="RMG235" s="1153"/>
      <c r="RMH235" s="1271"/>
      <c r="RMI235" s="1271"/>
      <c r="RMJ235" s="1271"/>
      <c r="RMK235" s="619"/>
      <c r="RML235" s="210"/>
      <c r="RMM235" s="1483"/>
      <c r="RMN235" s="1482"/>
      <c r="RMO235" s="1152"/>
      <c r="RMP235" s="1153"/>
      <c r="RMQ235" s="1271"/>
      <c r="RMR235" s="1271"/>
      <c r="RMS235" s="1271"/>
      <c r="RMT235" s="619"/>
      <c r="RMU235" s="210"/>
      <c r="RMV235" s="1483"/>
      <c r="RMW235" s="1482"/>
      <c r="RMX235" s="1152"/>
      <c r="RMY235" s="1153"/>
      <c r="RMZ235" s="1271"/>
      <c r="RNA235" s="1271"/>
      <c r="RNB235" s="1271"/>
      <c r="RNC235" s="619"/>
      <c r="RND235" s="210"/>
      <c r="RNE235" s="1483"/>
      <c r="RNF235" s="1482"/>
      <c r="RNG235" s="1152"/>
      <c r="RNH235" s="1153"/>
      <c r="RNI235" s="1271"/>
      <c r="RNJ235" s="1271"/>
      <c r="RNK235" s="1271"/>
      <c r="RNL235" s="619"/>
      <c r="RNM235" s="210"/>
      <c r="RNN235" s="1483"/>
      <c r="RNO235" s="1482"/>
      <c r="RNP235" s="1152"/>
      <c r="RNQ235" s="1153"/>
      <c r="RNR235" s="1271"/>
      <c r="RNS235" s="1271"/>
      <c r="RNT235" s="1271"/>
      <c r="RNU235" s="619"/>
      <c r="RNV235" s="210"/>
      <c r="RNW235" s="1483"/>
      <c r="RNX235" s="1482"/>
      <c r="RNY235" s="1152"/>
      <c r="RNZ235" s="1153"/>
      <c r="ROA235" s="1271"/>
      <c r="ROB235" s="1271"/>
      <c r="ROC235" s="1271"/>
      <c r="ROD235" s="619"/>
      <c r="ROE235" s="210"/>
      <c r="ROF235" s="1483"/>
      <c r="ROG235" s="1482"/>
      <c r="ROH235" s="1152"/>
      <c r="ROI235" s="1153"/>
      <c r="ROJ235" s="1271"/>
      <c r="ROK235" s="1271"/>
      <c r="ROL235" s="1271"/>
      <c r="ROM235" s="619"/>
      <c r="RON235" s="210"/>
      <c r="ROO235" s="1483"/>
      <c r="ROP235" s="1482"/>
      <c r="ROQ235" s="1152"/>
      <c r="ROR235" s="1153"/>
      <c r="ROS235" s="1271"/>
      <c r="ROT235" s="1271"/>
      <c r="ROU235" s="1271"/>
      <c r="ROV235" s="619"/>
      <c r="ROW235" s="210"/>
      <c r="ROX235" s="1483"/>
      <c r="ROY235" s="1482"/>
      <c r="ROZ235" s="1152"/>
      <c r="RPA235" s="1153"/>
      <c r="RPB235" s="1271"/>
      <c r="RPC235" s="1271"/>
      <c r="RPD235" s="1271"/>
      <c r="RPE235" s="619"/>
      <c r="RPF235" s="210"/>
      <c r="RPG235" s="1483"/>
      <c r="RPH235" s="1482"/>
      <c r="RPI235" s="1152"/>
      <c r="RPJ235" s="1153"/>
      <c r="RPK235" s="1271"/>
      <c r="RPL235" s="1271"/>
      <c r="RPM235" s="1271"/>
      <c r="RPN235" s="619"/>
      <c r="RPO235" s="210"/>
      <c r="RPP235" s="1483"/>
      <c r="RPQ235" s="1482"/>
      <c r="RPR235" s="1152"/>
      <c r="RPS235" s="1153"/>
      <c r="RPT235" s="1271"/>
      <c r="RPU235" s="1271"/>
      <c r="RPV235" s="1271"/>
      <c r="RPW235" s="619"/>
      <c r="RPX235" s="210"/>
      <c r="RPY235" s="1483"/>
      <c r="RPZ235" s="1482"/>
      <c r="RQA235" s="1152"/>
      <c r="RQB235" s="1153"/>
      <c r="RQC235" s="1271"/>
      <c r="RQD235" s="1271"/>
      <c r="RQE235" s="1271"/>
      <c r="RQF235" s="619"/>
      <c r="RQG235" s="210"/>
      <c r="RQH235" s="1483"/>
      <c r="RQI235" s="1482"/>
      <c r="RQJ235" s="1152"/>
      <c r="RQK235" s="1153"/>
      <c r="RQL235" s="1271"/>
      <c r="RQM235" s="1271"/>
      <c r="RQN235" s="1271"/>
      <c r="RQO235" s="619"/>
      <c r="RQP235" s="210"/>
      <c r="RQQ235" s="1483"/>
      <c r="RQR235" s="1482"/>
      <c r="RQS235" s="1152"/>
      <c r="RQT235" s="1153"/>
      <c r="RQU235" s="1271"/>
      <c r="RQV235" s="1271"/>
      <c r="RQW235" s="1271"/>
      <c r="RQX235" s="619"/>
      <c r="RQY235" s="210"/>
      <c r="RQZ235" s="1483"/>
      <c r="RRA235" s="1482"/>
      <c r="RRB235" s="1152"/>
      <c r="RRC235" s="1153"/>
      <c r="RRD235" s="1271"/>
      <c r="RRE235" s="1271"/>
      <c r="RRF235" s="1271"/>
      <c r="RRG235" s="619"/>
      <c r="RRH235" s="210"/>
      <c r="RRI235" s="1483"/>
      <c r="RRJ235" s="1482"/>
      <c r="RRK235" s="1152"/>
      <c r="RRL235" s="1153"/>
      <c r="RRM235" s="1271"/>
      <c r="RRN235" s="1271"/>
      <c r="RRO235" s="1271"/>
      <c r="RRP235" s="619"/>
      <c r="RRQ235" s="210"/>
      <c r="RRR235" s="1483"/>
      <c r="RRS235" s="1482"/>
      <c r="RRT235" s="1152"/>
      <c r="RRU235" s="1153"/>
      <c r="RRV235" s="1271"/>
      <c r="RRW235" s="1271"/>
      <c r="RRX235" s="1271"/>
      <c r="RRY235" s="619"/>
      <c r="RRZ235" s="210"/>
      <c r="RSA235" s="1483"/>
      <c r="RSB235" s="1482"/>
      <c r="RSC235" s="1152"/>
      <c r="RSD235" s="1153"/>
      <c r="RSE235" s="1271"/>
      <c r="RSF235" s="1271"/>
      <c r="RSG235" s="1271"/>
      <c r="RSH235" s="619"/>
      <c r="RSI235" s="210"/>
      <c r="RSJ235" s="1483"/>
      <c r="RSK235" s="1482"/>
      <c r="RSL235" s="1152"/>
      <c r="RSM235" s="1153"/>
      <c r="RSN235" s="1271"/>
      <c r="RSO235" s="1271"/>
      <c r="RSP235" s="1271"/>
      <c r="RSQ235" s="619"/>
      <c r="RSR235" s="210"/>
      <c r="RSS235" s="1483"/>
      <c r="RST235" s="1482"/>
      <c r="RSU235" s="1152"/>
      <c r="RSV235" s="1153"/>
      <c r="RSW235" s="1271"/>
      <c r="RSX235" s="1271"/>
      <c r="RSY235" s="1271"/>
      <c r="RSZ235" s="619"/>
      <c r="RTA235" s="210"/>
      <c r="RTB235" s="1483"/>
      <c r="RTC235" s="1482"/>
      <c r="RTD235" s="1152"/>
      <c r="RTE235" s="1153"/>
      <c r="RTF235" s="1271"/>
      <c r="RTG235" s="1271"/>
      <c r="RTH235" s="1271"/>
      <c r="RTI235" s="619"/>
      <c r="RTJ235" s="210"/>
      <c r="RTK235" s="1483"/>
      <c r="RTL235" s="1482"/>
      <c r="RTM235" s="1152"/>
      <c r="RTN235" s="1153"/>
      <c r="RTO235" s="1271"/>
      <c r="RTP235" s="1271"/>
      <c r="RTQ235" s="1271"/>
      <c r="RTR235" s="619"/>
      <c r="RTS235" s="210"/>
      <c r="RTT235" s="1483"/>
      <c r="RTU235" s="1482"/>
      <c r="RTV235" s="1152"/>
      <c r="RTW235" s="1153"/>
      <c r="RTX235" s="1271"/>
      <c r="RTY235" s="1271"/>
      <c r="RTZ235" s="1271"/>
      <c r="RUA235" s="619"/>
      <c r="RUB235" s="210"/>
      <c r="RUC235" s="1483"/>
      <c r="RUD235" s="1482"/>
      <c r="RUE235" s="1152"/>
      <c r="RUF235" s="1153"/>
      <c r="RUG235" s="1271"/>
      <c r="RUH235" s="1271"/>
      <c r="RUI235" s="1271"/>
      <c r="RUJ235" s="619"/>
      <c r="RUK235" s="210"/>
      <c r="RUL235" s="1483"/>
      <c r="RUM235" s="1482"/>
      <c r="RUN235" s="1152"/>
      <c r="RUO235" s="1153"/>
      <c r="RUP235" s="1271"/>
      <c r="RUQ235" s="1271"/>
      <c r="RUR235" s="1271"/>
      <c r="RUS235" s="619"/>
      <c r="RUT235" s="210"/>
      <c r="RUU235" s="1483"/>
      <c r="RUV235" s="1482"/>
      <c r="RUW235" s="1152"/>
      <c r="RUX235" s="1153"/>
      <c r="RUY235" s="1271"/>
      <c r="RUZ235" s="1271"/>
      <c r="RVA235" s="1271"/>
      <c r="RVB235" s="619"/>
      <c r="RVC235" s="210"/>
      <c r="RVD235" s="1483"/>
      <c r="RVE235" s="1482"/>
      <c r="RVF235" s="1152"/>
      <c r="RVG235" s="1153"/>
      <c r="RVH235" s="1271"/>
      <c r="RVI235" s="1271"/>
      <c r="RVJ235" s="1271"/>
      <c r="RVK235" s="619"/>
      <c r="RVL235" s="210"/>
      <c r="RVM235" s="1483"/>
      <c r="RVN235" s="1482"/>
      <c r="RVO235" s="1152"/>
      <c r="RVP235" s="1153"/>
      <c r="RVQ235" s="1271"/>
      <c r="RVR235" s="1271"/>
      <c r="RVS235" s="1271"/>
      <c r="RVT235" s="619"/>
      <c r="RVU235" s="210"/>
      <c r="RVV235" s="1483"/>
      <c r="RVW235" s="1482"/>
      <c r="RVX235" s="1152"/>
      <c r="RVY235" s="1153"/>
      <c r="RVZ235" s="1271"/>
      <c r="RWA235" s="1271"/>
      <c r="RWB235" s="1271"/>
      <c r="RWC235" s="619"/>
      <c r="RWD235" s="210"/>
      <c r="RWE235" s="1483"/>
      <c r="RWF235" s="1482"/>
      <c r="RWG235" s="1152"/>
      <c r="RWH235" s="1153"/>
      <c r="RWI235" s="1271"/>
      <c r="RWJ235" s="1271"/>
      <c r="RWK235" s="1271"/>
      <c r="RWL235" s="619"/>
      <c r="RWM235" s="210"/>
      <c r="RWN235" s="1483"/>
      <c r="RWO235" s="1482"/>
      <c r="RWP235" s="1152"/>
      <c r="RWQ235" s="1153"/>
      <c r="RWR235" s="1271"/>
      <c r="RWS235" s="1271"/>
      <c r="RWT235" s="1271"/>
      <c r="RWU235" s="619"/>
      <c r="RWV235" s="210"/>
      <c r="RWW235" s="1483"/>
      <c r="RWX235" s="1482"/>
      <c r="RWY235" s="1152"/>
      <c r="RWZ235" s="1153"/>
      <c r="RXA235" s="1271"/>
      <c r="RXB235" s="1271"/>
      <c r="RXC235" s="1271"/>
      <c r="RXD235" s="619"/>
      <c r="RXE235" s="210"/>
      <c r="RXF235" s="1483"/>
      <c r="RXG235" s="1482"/>
      <c r="RXH235" s="1152"/>
      <c r="RXI235" s="1153"/>
      <c r="RXJ235" s="1271"/>
      <c r="RXK235" s="1271"/>
      <c r="RXL235" s="1271"/>
      <c r="RXM235" s="619"/>
      <c r="RXN235" s="210"/>
      <c r="RXO235" s="1483"/>
      <c r="RXP235" s="1482"/>
      <c r="RXQ235" s="1152"/>
      <c r="RXR235" s="1153"/>
      <c r="RXS235" s="1271"/>
      <c r="RXT235" s="1271"/>
      <c r="RXU235" s="1271"/>
      <c r="RXV235" s="619"/>
      <c r="RXW235" s="210"/>
      <c r="RXX235" s="1483"/>
      <c r="RXY235" s="1482"/>
      <c r="RXZ235" s="1152"/>
      <c r="RYA235" s="1153"/>
      <c r="RYB235" s="1271"/>
      <c r="RYC235" s="1271"/>
      <c r="RYD235" s="1271"/>
      <c r="RYE235" s="619"/>
      <c r="RYF235" s="210"/>
      <c r="RYG235" s="1483"/>
      <c r="RYH235" s="1482"/>
      <c r="RYI235" s="1152"/>
      <c r="RYJ235" s="1153"/>
      <c r="RYK235" s="1271"/>
      <c r="RYL235" s="1271"/>
      <c r="RYM235" s="1271"/>
      <c r="RYN235" s="619"/>
      <c r="RYO235" s="210"/>
      <c r="RYP235" s="1483"/>
      <c r="RYQ235" s="1482"/>
      <c r="RYR235" s="1152"/>
      <c r="RYS235" s="1153"/>
      <c r="RYT235" s="1271"/>
      <c r="RYU235" s="1271"/>
      <c r="RYV235" s="1271"/>
      <c r="RYW235" s="619"/>
      <c r="RYX235" s="210"/>
      <c r="RYY235" s="1483"/>
      <c r="RYZ235" s="1482"/>
      <c r="RZA235" s="1152"/>
      <c r="RZB235" s="1153"/>
      <c r="RZC235" s="1271"/>
      <c r="RZD235" s="1271"/>
      <c r="RZE235" s="1271"/>
      <c r="RZF235" s="619"/>
      <c r="RZG235" s="210"/>
      <c r="RZH235" s="1483"/>
      <c r="RZI235" s="1482"/>
      <c r="RZJ235" s="1152"/>
      <c r="RZK235" s="1153"/>
      <c r="RZL235" s="1271"/>
      <c r="RZM235" s="1271"/>
      <c r="RZN235" s="1271"/>
      <c r="RZO235" s="619"/>
      <c r="RZP235" s="210"/>
      <c r="RZQ235" s="1483"/>
      <c r="RZR235" s="1482"/>
      <c r="RZS235" s="1152"/>
      <c r="RZT235" s="1153"/>
      <c r="RZU235" s="1271"/>
      <c r="RZV235" s="1271"/>
      <c r="RZW235" s="1271"/>
      <c r="RZX235" s="619"/>
      <c r="RZY235" s="210"/>
      <c r="RZZ235" s="1483"/>
      <c r="SAA235" s="1482"/>
      <c r="SAB235" s="1152"/>
      <c r="SAC235" s="1153"/>
      <c r="SAD235" s="1271"/>
      <c r="SAE235" s="1271"/>
      <c r="SAF235" s="1271"/>
      <c r="SAG235" s="619"/>
      <c r="SAH235" s="210"/>
      <c r="SAI235" s="1483"/>
      <c r="SAJ235" s="1482"/>
      <c r="SAK235" s="1152"/>
      <c r="SAL235" s="1153"/>
      <c r="SAM235" s="1271"/>
      <c r="SAN235" s="1271"/>
      <c r="SAO235" s="1271"/>
      <c r="SAP235" s="619"/>
      <c r="SAQ235" s="210"/>
      <c r="SAR235" s="1483"/>
      <c r="SAS235" s="1482"/>
      <c r="SAT235" s="1152"/>
      <c r="SAU235" s="1153"/>
      <c r="SAV235" s="1271"/>
      <c r="SAW235" s="1271"/>
      <c r="SAX235" s="1271"/>
      <c r="SAY235" s="619"/>
      <c r="SAZ235" s="210"/>
      <c r="SBA235" s="1483"/>
      <c r="SBB235" s="1482"/>
      <c r="SBC235" s="1152"/>
      <c r="SBD235" s="1153"/>
      <c r="SBE235" s="1271"/>
      <c r="SBF235" s="1271"/>
      <c r="SBG235" s="1271"/>
      <c r="SBH235" s="619"/>
      <c r="SBI235" s="210"/>
      <c r="SBJ235" s="1483"/>
      <c r="SBK235" s="1482"/>
      <c r="SBL235" s="1152"/>
      <c r="SBM235" s="1153"/>
      <c r="SBN235" s="1271"/>
      <c r="SBO235" s="1271"/>
      <c r="SBP235" s="1271"/>
      <c r="SBQ235" s="619"/>
      <c r="SBR235" s="210"/>
      <c r="SBS235" s="1483"/>
      <c r="SBT235" s="1482"/>
      <c r="SBU235" s="1152"/>
      <c r="SBV235" s="1153"/>
      <c r="SBW235" s="1271"/>
      <c r="SBX235" s="1271"/>
      <c r="SBY235" s="1271"/>
      <c r="SBZ235" s="619"/>
      <c r="SCA235" s="210"/>
      <c r="SCB235" s="1483"/>
      <c r="SCC235" s="1482"/>
      <c r="SCD235" s="1152"/>
      <c r="SCE235" s="1153"/>
      <c r="SCF235" s="1271"/>
      <c r="SCG235" s="1271"/>
      <c r="SCH235" s="1271"/>
      <c r="SCI235" s="619"/>
      <c r="SCJ235" s="210"/>
      <c r="SCK235" s="1483"/>
      <c r="SCL235" s="1482"/>
      <c r="SCM235" s="1152"/>
      <c r="SCN235" s="1153"/>
      <c r="SCO235" s="1271"/>
      <c r="SCP235" s="1271"/>
      <c r="SCQ235" s="1271"/>
      <c r="SCR235" s="619"/>
      <c r="SCS235" s="210"/>
      <c r="SCT235" s="1483"/>
      <c r="SCU235" s="1482"/>
      <c r="SCV235" s="1152"/>
      <c r="SCW235" s="1153"/>
      <c r="SCX235" s="1271"/>
      <c r="SCY235" s="1271"/>
      <c r="SCZ235" s="1271"/>
      <c r="SDA235" s="619"/>
      <c r="SDB235" s="210"/>
      <c r="SDC235" s="1483"/>
      <c r="SDD235" s="1482"/>
      <c r="SDE235" s="1152"/>
      <c r="SDF235" s="1153"/>
      <c r="SDG235" s="1271"/>
      <c r="SDH235" s="1271"/>
      <c r="SDI235" s="1271"/>
      <c r="SDJ235" s="619"/>
      <c r="SDK235" s="210"/>
      <c r="SDL235" s="1483"/>
      <c r="SDM235" s="1482"/>
      <c r="SDN235" s="1152"/>
      <c r="SDO235" s="1153"/>
      <c r="SDP235" s="1271"/>
      <c r="SDQ235" s="1271"/>
      <c r="SDR235" s="1271"/>
      <c r="SDS235" s="619"/>
      <c r="SDT235" s="210"/>
      <c r="SDU235" s="1483"/>
      <c r="SDV235" s="1482"/>
      <c r="SDW235" s="1152"/>
      <c r="SDX235" s="1153"/>
      <c r="SDY235" s="1271"/>
      <c r="SDZ235" s="1271"/>
      <c r="SEA235" s="1271"/>
      <c r="SEB235" s="619"/>
      <c r="SEC235" s="210"/>
      <c r="SED235" s="1483"/>
      <c r="SEE235" s="1482"/>
      <c r="SEF235" s="1152"/>
      <c r="SEG235" s="1153"/>
      <c r="SEH235" s="1271"/>
      <c r="SEI235" s="1271"/>
      <c r="SEJ235" s="1271"/>
      <c r="SEK235" s="619"/>
      <c r="SEL235" s="210"/>
      <c r="SEM235" s="1483"/>
      <c r="SEN235" s="1482"/>
      <c r="SEO235" s="1152"/>
      <c r="SEP235" s="1153"/>
      <c r="SEQ235" s="1271"/>
      <c r="SER235" s="1271"/>
      <c r="SES235" s="1271"/>
      <c r="SET235" s="619"/>
      <c r="SEU235" s="210"/>
      <c r="SEV235" s="1483"/>
      <c r="SEW235" s="1482"/>
      <c r="SEX235" s="1152"/>
      <c r="SEY235" s="1153"/>
      <c r="SEZ235" s="1271"/>
      <c r="SFA235" s="1271"/>
      <c r="SFB235" s="1271"/>
      <c r="SFC235" s="619"/>
      <c r="SFD235" s="210"/>
      <c r="SFE235" s="1483"/>
      <c r="SFF235" s="1482"/>
      <c r="SFG235" s="1152"/>
      <c r="SFH235" s="1153"/>
      <c r="SFI235" s="1271"/>
      <c r="SFJ235" s="1271"/>
      <c r="SFK235" s="1271"/>
      <c r="SFL235" s="619"/>
      <c r="SFM235" s="210"/>
      <c r="SFN235" s="1483"/>
      <c r="SFO235" s="1482"/>
      <c r="SFP235" s="1152"/>
      <c r="SFQ235" s="1153"/>
      <c r="SFR235" s="1271"/>
      <c r="SFS235" s="1271"/>
      <c r="SFT235" s="1271"/>
      <c r="SFU235" s="619"/>
      <c r="SFV235" s="210"/>
      <c r="SFW235" s="1483"/>
      <c r="SFX235" s="1482"/>
      <c r="SFY235" s="1152"/>
      <c r="SFZ235" s="1153"/>
      <c r="SGA235" s="1271"/>
      <c r="SGB235" s="1271"/>
      <c r="SGC235" s="1271"/>
      <c r="SGD235" s="619"/>
      <c r="SGE235" s="210"/>
      <c r="SGF235" s="1483"/>
      <c r="SGG235" s="1482"/>
      <c r="SGH235" s="1152"/>
      <c r="SGI235" s="1153"/>
      <c r="SGJ235" s="1271"/>
      <c r="SGK235" s="1271"/>
      <c r="SGL235" s="1271"/>
      <c r="SGM235" s="619"/>
      <c r="SGN235" s="210"/>
      <c r="SGO235" s="1483"/>
      <c r="SGP235" s="1482"/>
      <c r="SGQ235" s="1152"/>
      <c r="SGR235" s="1153"/>
      <c r="SGS235" s="1271"/>
      <c r="SGT235" s="1271"/>
      <c r="SGU235" s="1271"/>
      <c r="SGV235" s="619"/>
      <c r="SGW235" s="210"/>
      <c r="SGX235" s="1483"/>
      <c r="SGY235" s="1482"/>
      <c r="SGZ235" s="1152"/>
      <c r="SHA235" s="1153"/>
      <c r="SHB235" s="1271"/>
      <c r="SHC235" s="1271"/>
      <c r="SHD235" s="1271"/>
      <c r="SHE235" s="619"/>
      <c r="SHF235" s="210"/>
      <c r="SHG235" s="1483"/>
      <c r="SHH235" s="1482"/>
      <c r="SHI235" s="1152"/>
      <c r="SHJ235" s="1153"/>
      <c r="SHK235" s="1271"/>
      <c r="SHL235" s="1271"/>
      <c r="SHM235" s="1271"/>
      <c r="SHN235" s="619"/>
      <c r="SHO235" s="210"/>
      <c r="SHP235" s="1483"/>
      <c r="SHQ235" s="1482"/>
      <c r="SHR235" s="1152"/>
      <c r="SHS235" s="1153"/>
      <c r="SHT235" s="1271"/>
      <c r="SHU235" s="1271"/>
      <c r="SHV235" s="1271"/>
      <c r="SHW235" s="619"/>
      <c r="SHX235" s="210"/>
      <c r="SHY235" s="1483"/>
      <c r="SHZ235" s="1482"/>
      <c r="SIA235" s="1152"/>
      <c r="SIB235" s="1153"/>
      <c r="SIC235" s="1271"/>
      <c r="SID235" s="1271"/>
      <c r="SIE235" s="1271"/>
      <c r="SIF235" s="619"/>
      <c r="SIG235" s="210"/>
      <c r="SIH235" s="1483"/>
      <c r="SII235" s="1482"/>
      <c r="SIJ235" s="1152"/>
      <c r="SIK235" s="1153"/>
      <c r="SIL235" s="1271"/>
      <c r="SIM235" s="1271"/>
      <c r="SIN235" s="1271"/>
      <c r="SIO235" s="619"/>
      <c r="SIP235" s="210"/>
      <c r="SIQ235" s="1483"/>
      <c r="SIR235" s="1482"/>
      <c r="SIS235" s="1152"/>
      <c r="SIT235" s="1153"/>
      <c r="SIU235" s="1271"/>
      <c r="SIV235" s="1271"/>
      <c r="SIW235" s="1271"/>
      <c r="SIX235" s="619"/>
      <c r="SIY235" s="210"/>
      <c r="SIZ235" s="1483"/>
      <c r="SJA235" s="1482"/>
      <c r="SJB235" s="1152"/>
      <c r="SJC235" s="1153"/>
      <c r="SJD235" s="1271"/>
      <c r="SJE235" s="1271"/>
      <c r="SJF235" s="1271"/>
      <c r="SJG235" s="619"/>
      <c r="SJH235" s="210"/>
      <c r="SJI235" s="1483"/>
      <c r="SJJ235" s="1482"/>
      <c r="SJK235" s="1152"/>
      <c r="SJL235" s="1153"/>
      <c r="SJM235" s="1271"/>
      <c r="SJN235" s="1271"/>
      <c r="SJO235" s="1271"/>
      <c r="SJP235" s="619"/>
      <c r="SJQ235" s="210"/>
      <c r="SJR235" s="1483"/>
      <c r="SJS235" s="1482"/>
      <c r="SJT235" s="1152"/>
      <c r="SJU235" s="1153"/>
      <c r="SJV235" s="1271"/>
      <c r="SJW235" s="1271"/>
      <c r="SJX235" s="1271"/>
      <c r="SJY235" s="619"/>
      <c r="SJZ235" s="210"/>
      <c r="SKA235" s="1483"/>
      <c r="SKB235" s="1482"/>
      <c r="SKC235" s="1152"/>
      <c r="SKD235" s="1153"/>
      <c r="SKE235" s="1271"/>
      <c r="SKF235" s="1271"/>
      <c r="SKG235" s="1271"/>
      <c r="SKH235" s="619"/>
      <c r="SKI235" s="210"/>
      <c r="SKJ235" s="1483"/>
      <c r="SKK235" s="1482"/>
      <c r="SKL235" s="1152"/>
      <c r="SKM235" s="1153"/>
      <c r="SKN235" s="1271"/>
      <c r="SKO235" s="1271"/>
      <c r="SKP235" s="1271"/>
      <c r="SKQ235" s="619"/>
      <c r="SKR235" s="210"/>
      <c r="SKS235" s="1483"/>
      <c r="SKT235" s="1482"/>
      <c r="SKU235" s="1152"/>
      <c r="SKV235" s="1153"/>
      <c r="SKW235" s="1271"/>
      <c r="SKX235" s="1271"/>
      <c r="SKY235" s="1271"/>
      <c r="SKZ235" s="619"/>
      <c r="SLA235" s="210"/>
      <c r="SLB235" s="1483"/>
      <c r="SLC235" s="1482"/>
      <c r="SLD235" s="1152"/>
      <c r="SLE235" s="1153"/>
      <c r="SLF235" s="1271"/>
      <c r="SLG235" s="1271"/>
      <c r="SLH235" s="1271"/>
      <c r="SLI235" s="619"/>
      <c r="SLJ235" s="210"/>
      <c r="SLK235" s="1483"/>
      <c r="SLL235" s="1482"/>
      <c r="SLM235" s="1152"/>
      <c r="SLN235" s="1153"/>
      <c r="SLO235" s="1271"/>
      <c r="SLP235" s="1271"/>
      <c r="SLQ235" s="1271"/>
      <c r="SLR235" s="619"/>
      <c r="SLS235" s="210"/>
      <c r="SLT235" s="1483"/>
      <c r="SLU235" s="1482"/>
      <c r="SLV235" s="1152"/>
      <c r="SLW235" s="1153"/>
      <c r="SLX235" s="1271"/>
      <c r="SLY235" s="1271"/>
      <c r="SLZ235" s="1271"/>
      <c r="SMA235" s="619"/>
      <c r="SMB235" s="210"/>
      <c r="SMC235" s="1483"/>
      <c r="SMD235" s="1482"/>
      <c r="SME235" s="1152"/>
      <c r="SMF235" s="1153"/>
      <c r="SMG235" s="1271"/>
      <c r="SMH235" s="1271"/>
      <c r="SMI235" s="1271"/>
      <c r="SMJ235" s="619"/>
      <c r="SMK235" s="210"/>
      <c r="SML235" s="1483"/>
      <c r="SMM235" s="1482"/>
      <c r="SMN235" s="1152"/>
      <c r="SMO235" s="1153"/>
      <c r="SMP235" s="1271"/>
      <c r="SMQ235" s="1271"/>
      <c r="SMR235" s="1271"/>
      <c r="SMS235" s="619"/>
      <c r="SMT235" s="210"/>
      <c r="SMU235" s="1483"/>
      <c r="SMV235" s="1482"/>
      <c r="SMW235" s="1152"/>
      <c r="SMX235" s="1153"/>
      <c r="SMY235" s="1271"/>
      <c r="SMZ235" s="1271"/>
      <c r="SNA235" s="1271"/>
      <c r="SNB235" s="619"/>
      <c r="SNC235" s="210"/>
      <c r="SND235" s="1483"/>
      <c r="SNE235" s="1482"/>
      <c r="SNF235" s="1152"/>
      <c r="SNG235" s="1153"/>
      <c r="SNH235" s="1271"/>
      <c r="SNI235" s="1271"/>
      <c r="SNJ235" s="1271"/>
      <c r="SNK235" s="619"/>
      <c r="SNL235" s="210"/>
      <c r="SNM235" s="1483"/>
      <c r="SNN235" s="1482"/>
      <c r="SNO235" s="1152"/>
      <c r="SNP235" s="1153"/>
      <c r="SNQ235" s="1271"/>
      <c r="SNR235" s="1271"/>
      <c r="SNS235" s="1271"/>
      <c r="SNT235" s="619"/>
      <c r="SNU235" s="210"/>
      <c r="SNV235" s="1483"/>
      <c r="SNW235" s="1482"/>
      <c r="SNX235" s="1152"/>
      <c r="SNY235" s="1153"/>
      <c r="SNZ235" s="1271"/>
      <c r="SOA235" s="1271"/>
      <c r="SOB235" s="1271"/>
      <c r="SOC235" s="619"/>
      <c r="SOD235" s="210"/>
      <c r="SOE235" s="1483"/>
      <c r="SOF235" s="1482"/>
      <c r="SOG235" s="1152"/>
      <c r="SOH235" s="1153"/>
      <c r="SOI235" s="1271"/>
      <c r="SOJ235" s="1271"/>
      <c r="SOK235" s="1271"/>
      <c r="SOL235" s="619"/>
      <c r="SOM235" s="210"/>
      <c r="SON235" s="1483"/>
      <c r="SOO235" s="1482"/>
      <c r="SOP235" s="1152"/>
      <c r="SOQ235" s="1153"/>
      <c r="SOR235" s="1271"/>
      <c r="SOS235" s="1271"/>
      <c r="SOT235" s="1271"/>
      <c r="SOU235" s="619"/>
      <c r="SOV235" s="210"/>
      <c r="SOW235" s="1483"/>
      <c r="SOX235" s="1482"/>
      <c r="SOY235" s="1152"/>
      <c r="SOZ235" s="1153"/>
      <c r="SPA235" s="1271"/>
      <c r="SPB235" s="1271"/>
      <c r="SPC235" s="1271"/>
      <c r="SPD235" s="619"/>
      <c r="SPE235" s="210"/>
      <c r="SPF235" s="1483"/>
      <c r="SPG235" s="1482"/>
      <c r="SPH235" s="1152"/>
      <c r="SPI235" s="1153"/>
      <c r="SPJ235" s="1271"/>
      <c r="SPK235" s="1271"/>
      <c r="SPL235" s="1271"/>
      <c r="SPM235" s="619"/>
      <c r="SPN235" s="210"/>
      <c r="SPO235" s="1483"/>
      <c r="SPP235" s="1482"/>
      <c r="SPQ235" s="1152"/>
      <c r="SPR235" s="1153"/>
      <c r="SPS235" s="1271"/>
      <c r="SPT235" s="1271"/>
      <c r="SPU235" s="1271"/>
      <c r="SPV235" s="619"/>
      <c r="SPW235" s="210"/>
      <c r="SPX235" s="1483"/>
      <c r="SPY235" s="1482"/>
      <c r="SPZ235" s="1152"/>
      <c r="SQA235" s="1153"/>
      <c r="SQB235" s="1271"/>
      <c r="SQC235" s="1271"/>
      <c r="SQD235" s="1271"/>
      <c r="SQE235" s="619"/>
      <c r="SQF235" s="210"/>
      <c r="SQG235" s="1483"/>
      <c r="SQH235" s="1482"/>
      <c r="SQI235" s="1152"/>
      <c r="SQJ235" s="1153"/>
      <c r="SQK235" s="1271"/>
      <c r="SQL235" s="1271"/>
      <c r="SQM235" s="1271"/>
      <c r="SQN235" s="619"/>
      <c r="SQO235" s="210"/>
      <c r="SQP235" s="1483"/>
      <c r="SQQ235" s="1482"/>
      <c r="SQR235" s="1152"/>
      <c r="SQS235" s="1153"/>
      <c r="SQT235" s="1271"/>
      <c r="SQU235" s="1271"/>
      <c r="SQV235" s="1271"/>
      <c r="SQW235" s="619"/>
      <c r="SQX235" s="210"/>
      <c r="SQY235" s="1483"/>
      <c r="SQZ235" s="1482"/>
      <c r="SRA235" s="1152"/>
      <c r="SRB235" s="1153"/>
      <c r="SRC235" s="1271"/>
      <c r="SRD235" s="1271"/>
      <c r="SRE235" s="1271"/>
      <c r="SRF235" s="619"/>
      <c r="SRG235" s="210"/>
      <c r="SRH235" s="1483"/>
      <c r="SRI235" s="1482"/>
      <c r="SRJ235" s="1152"/>
      <c r="SRK235" s="1153"/>
      <c r="SRL235" s="1271"/>
      <c r="SRM235" s="1271"/>
      <c r="SRN235" s="1271"/>
      <c r="SRO235" s="619"/>
      <c r="SRP235" s="210"/>
      <c r="SRQ235" s="1483"/>
      <c r="SRR235" s="1482"/>
      <c r="SRS235" s="1152"/>
      <c r="SRT235" s="1153"/>
      <c r="SRU235" s="1271"/>
      <c r="SRV235" s="1271"/>
      <c r="SRW235" s="1271"/>
      <c r="SRX235" s="619"/>
      <c r="SRY235" s="210"/>
      <c r="SRZ235" s="1483"/>
      <c r="SSA235" s="1482"/>
      <c r="SSB235" s="1152"/>
      <c r="SSC235" s="1153"/>
      <c r="SSD235" s="1271"/>
      <c r="SSE235" s="1271"/>
      <c r="SSF235" s="1271"/>
      <c r="SSG235" s="619"/>
      <c r="SSH235" s="210"/>
      <c r="SSI235" s="1483"/>
      <c r="SSJ235" s="1482"/>
      <c r="SSK235" s="1152"/>
      <c r="SSL235" s="1153"/>
      <c r="SSM235" s="1271"/>
      <c r="SSN235" s="1271"/>
      <c r="SSO235" s="1271"/>
      <c r="SSP235" s="619"/>
      <c r="SSQ235" s="210"/>
      <c r="SSR235" s="1483"/>
      <c r="SSS235" s="1482"/>
      <c r="SST235" s="1152"/>
      <c r="SSU235" s="1153"/>
      <c r="SSV235" s="1271"/>
      <c r="SSW235" s="1271"/>
      <c r="SSX235" s="1271"/>
      <c r="SSY235" s="619"/>
      <c r="SSZ235" s="210"/>
      <c r="STA235" s="1483"/>
      <c r="STB235" s="1482"/>
      <c r="STC235" s="1152"/>
      <c r="STD235" s="1153"/>
      <c r="STE235" s="1271"/>
      <c r="STF235" s="1271"/>
      <c r="STG235" s="1271"/>
      <c r="STH235" s="619"/>
      <c r="STI235" s="210"/>
      <c r="STJ235" s="1483"/>
      <c r="STK235" s="1482"/>
      <c r="STL235" s="1152"/>
      <c r="STM235" s="1153"/>
      <c r="STN235" s="1271"/>
      <c r="STO235" s="1271"/>
      <c r="STP235" s="1271"/>
      <c r="STQ235" s="619"/>
      <c r="STR235" s="210"/>
      <c r="STS235" s="1483"/>
      <c r="STT235" s="1482"/>
      <c r="STU235" s="1152"/>
      <c r="STV235" s="1153"/>
      <c r="STW235" s="1271"/>
      <c r="STX235" s="1271"/>
      <c r="STY235" s="1271"/>
      <c r="STZ235" s="619"/>
      <c r="SUA235" s="210"/>
      <c r="SUB235" s="1483"/>
      <c r="SUC235" s="1482"/>
      <c r="SUD235" s="1152"/>
      <c r="SUE235" s="1153"/>
      <c r="SUF235" s="1271"/>
      <c r="SUG235" s="1271"/>
      <c r="SUH235" s="1271"/>
      <c r="SUI235" s="619"/>
      <c r="SUJ235" s="210"/>
      <c r="SUK235" s="1483"/>
      <c r="SUL235" s="1482"/>
      <c r="SUM235" s="1152"/>
      <c r="SUN235" s="1153"/>
      <c r="SUO235" s="1271"/>
      <c r="SUP235" s="1271"/>
      <c r="SUQ235" s="1271"/>
      <c r="SUR235" s="619"/>
      <c r="SUS235" s="210"/>
      <c r="SUT235" s="1483"/>
      <c r="SUU235" s="1482"/>
      <c r="SUV235" s="1152"/>
      <c r="SUW235" s="1153"/>
      <c r="SUX235" s="1271"/>
      <c r="SUY235" s="1271"/>
      <c r="SUZ235" s="1271"/>
      <c r="SVA235" s="619"/>
      <c r="SVB235" s="210"/>
      <c r="SVC235" s="1483"/>
      <c r="SVD235" s="1482"/>
      <c r="SVE235" s="1152"/>
      <c r="SVF235" s="1153"/>
      <c r="SVG235" s="1271"/>
      <c r="SVH235" s="1271"/>
      <c r="SVI235" s="1271"/>
      <c r="SVJ235" s="619"/>
      <c r="SVK235" s="210"/>
      <c r="SVL235" s="1483"/>
      <c r="SVM235" s="1482"/>
      <c r="SVN235" s="1152"/>
      <c r="SVO235" s="1153"/>
      <c r="SVP235" s="1271"/>
      <c r="SVQ235" s="1271"/>
      <c r="SVR235" s="1271"/>
      <c r="SVS235" s="619"/>
      <c r="SVT235" s="210"/>
      <c r="SVU235" s="1483"/>
      <c r="SVV235" s="1482"/>
      <c r="SVW235" s="1152"/>
      <c r="SVX235" s="1153"/>
      <c r="SVY235" s="1271"/>
      <c r="SVZ235" s="1271"/>
      <c r="SWA235" s="1271"/>
      <c r="SWB235" s="619"/>
      <c r="SWC235" s="210"/>
      <c r="SWD235" s="1483"/>
      <c r="SWE235" s="1482"/>
      <c r="SWF235" s="1152"/>
      <c r="SWG235" s="1153"/>
      <c r="SWH235" s="1271"/>
      <c r="SWI235" s="1271"/>
      <c r="SWJ235" s="1271"/>
      <c r="SWK235" s="619"/>
      <c r="SWL235" s="210"/>
      <c r="SWM235" s="1483"/>
      <c r="SWN235" s="1482"/>
      <c r="SWO235" s="1152"/>
      <c r="SWP235" s="1153"/>
      <c r="SWQ235" s="1271"/>
      <c r="SWR235" s="1271"/>
      <c r="SWS235" s="1271"/>
      <c r="SWT235" s="619"/>
      <c r="SWU235" s="210"/>
      <c r="SWV235" s="1483"/>
      <c r="SWW235" s="1482"/>
      <c r="SWX235" s="1152"/>
      <c r="SWY235" s="1153"/>
      <c r="SWZ235" s="1271"/>
      <c r="SXA235" s="1271"/>
      <c r="SXB235" s="1271"/>
      <c r="SXC235" s="619"/>
      <c r="SXD235" s="210"/>
      <c r="SXE235" s="1483"/>
      <c r="SXF235" s="1482"/>
      <c r="SXG235" s="1152"/>
      <c r="SXH235" s="1153"/>
      <c r="SXI235" s="1271"/>
      <c r="SXJ235" s="1271"/>
      <c r="SXK235" s="1271"/>
      <c r="SXL235" s="619"/>
      <c r="SXM235" s="210"/>
      <c r="SXN235" s="1483"/>
      <c r="SXO235" s="1482"/>
      <c r="SXP235" s="1152"/>
      <c r="SXQ235" s="1153"/>
      <c r="SXR235" s="1271"/>
      <c r="SXS235" s="1271"/>
      <c r="SXT235" s="1271"/>
      <c r="SXU235" s="619"/>
      <c r="SXV235" s="210"/>
      <c r="SXW235" s="1483"/>
      <c r="SXX235" s="1482"/>
      <c r="SXY235" s="1152"/>
      <c r="SXZ235" s="1153"/>
      <c r="SYA235" s="1271"/>
      <c r="SYB235" s="1271"/>
      <c r="SYC235" s="1271"/>
      <c r="SYD235" s="619"/>
      <c r="SYE235" s="210"/>
      <c r="SYF235" s="1483"/>
      <c r="SYG235" s="1482"/>
      <c r="SYH235" s="1152"/>
      <c r="SYI235" s="1153"/>
      <c r="SYJ235" s="1271"/>
      <c r="SYK235" s="1271"/>
      <c r="SYL235" s="1271"/>
      <c r="SYM235" s="619"/>
      <c r="SYN235" s="210"/>
      <c r="SYO235" s="1483"/>
      <c r="SYP235" s="1482"/>
      <c r="SYQ235" s="1152"/>
      <c r="SYR235" s="1153"/>
      <c r="SYS235" s="1271"/>
      <c r="SYT235" s="1271"/>
      <c r="SYU235" s="1271"/>
      <c r="SYV235" s="619"/>
      <c r="SYW235" s="210"/>
      <c r="SYX235" s="1483"/>
      <c r="SYY235" s="1482"/>
      <c r="SYZ235" s="1152"/>
      <c r="SZA235" s="1153"/>
      <c r="SZB235" s="1271"/>
      <c r="SZC235" s="1271"/>
      <c r="SZD235" s="1271"/>
      <c r="SZE235" s="619"/>
      <c r="SZF235" s="210"/>
      <c r="SZG235" s="1483"/>
      <c r="SZH235" s="1482"/>
      <c r="SZI235" s="1152"/>
      <c r="SZJ235" s="1153"/>
      <c r="SZK235" s="1271"/>
      <c r="SZL235" s="1271"/>
      <c r="SZM235" s="1271"/>
      <c r="SZN235" s="619"/>
      <c r="SZO235" s="210"/>
      <c r="SZP235" s="1483"/>
      <c r="SZQ235" s="1482"/>
      <c r="SZR235" s="1152"/>
      <c r="SZS235" s="1153"/>
      <c r="SZT235" s="1271"/>
      <c r="SZU235" s="1271"/>
      <c r="SZV235" s="1271"/>
      <c r="SZW235" s="619"/>
      <c r="SZX235" s="210"/>
      <c r="SZY235" s="1483"/>
      <c r="SZZ235" s="1482"/>
      <c r="TAA235" s="1152"/>
      <c r="TAB235" s="1153"/>
      <c r="TAC235" s="1271"/>
      <c r="TAD235" s="1271"/>
      <c r="TAE235" s="1271"/>
      <c r="TAF235" s="619"/>
      <c r="TAG235" s="210"/>
      <c r="TAH235" s="1483"/>
      <c r="TAI235" s="1482"/>
      <c r="TAJ235" s="1152"/>
      <c r="TAK235" s="1153"/>
      <c r="TAL235" s="1271"/>
      <c r="TAM235" s="1271"/>
      <c r="TAN235" s="1271"/>
      <c r="TAO235" s="619"/>
      <c r="TAP235" s="210"/>
      <c r="TAQ235" s="1483"/>
      <c r="TAR235" s="1482"/>
      <c r="TAS235" s="1152"/>
      <c r="TAT235" s="1153"/>
      <c r="TAU235" s="1271"/>
      <c r="TAV235" s="1271"/>
      <c r="TAW235" s="1271"/>
      <c r="TAX235" s="619"/>
      <c r="TAY235" s="210"/>
      <c r="TAZ235" s="1483"/>
      <c r="TBA235" s="1482"/>
      <c r="TBB235" s="1152"/>
      <c r="TBC235" s="1153"/>
      <c r="TBD235" s="1271"/>
      <c r="TBE235" s="1271"/>
      <c r="TBF235" s="1271"/>
      <c r="TBG235" s="619"/>
      <c r="TBH235" s="210"/>
      <c r="TBI235" s="1483"/>
      <c r="TBJ235" s="1482"/>
      <c r="TBK235" s="1152"/>
      <c r="TBL235" s="1153"/>
      <c r="TBM235" s="1271"/>
      <c r="TBN235" s="1271"/>
      <c r="TBO235" s="1271"/>
      <c r="TBP235" s="619"/>
      <c r="TBQ235" s="210"/>
      <c r="TBR235" s="1483"/>
      <c r="TBS235" s="1482"/>
      <c r="TBT235" s="1152"/>
      <c r="TBU235" s="1153"/>
      <c r="TBV235" s="1271"/>
      <c r="TBW235" s="1271"/>
      <c r="TBX235" s="1271"/>
      <c r="TBY235" s="619"/>
      <c r="TBZ235" s="210"/>
      <c r="TCA235" s="1483"/>
      <c r="TCB235" s="1482"/>
      <c r="TCC235" s="1152"/>
      <c r="TCD235" s="1153"/>
      <c r="TCE235" s="1271"/>
      <c r="TCF235" s="1271"/>
      <c r="TCG235" s="1271"/>
      <c r="TCH235" s="619"/>
      <c r="TCI235" s="210"/>
      <c r="TCJ235" s="1483"/>
      <c r="TCK235" s="1482"/>
      <c r="TCL235" s="1152"/>
      <c r="TCM235" s="1153"/>
      <c r="TCN235" s="1271"/>
      <c r="TCO235" s="1271"/>
      <c r="TCP235" s="1271"/>
      <c r="TCQ235" s="619"/>
      <c r="TCR235" s="210"/>
      <c r="TCS235" s="1483"/>
      <c r="TCT235" s="1482"/>
      <c r="TCU235" s="1152"/>
      <c r="TCV235" s="1153"/>
      <c r="TCW235" s="1271"/>
      <c r="TCX235" s="1271"/>
      <c r="TCY235" s="1271"/>
      <c r="TCZ235" s="619"/>
      <c r="TDA235" s="210"/>
      <c r="TDB235" s="1483"/>
      <c r="TDC235" s="1482"/>
      <c r="TDD235" s="1152"/>
      <c r="TDE235" s="1153"/>
      <c r="TDF235" s="1271"/>
      <c r="TDG235" s="1271"/>
      <c r="TDH235" s="1271"/>
      <c r="TDI235" s="619"/>
      <c r="TDJ235" s="210"/>
      <c r="TDK235" s="1483"/>
      <c r="TDL235" s="1482"/>
      <c r="TDM235" s="1152"/>
      <c r="TDN235" s="1153"/>
      <c r="TDO235" s="1271"/>
      <c r="TDP235" s="1271"/>
      <c r="TDQ235" s="1271"/>
      <c r="TDR235" s="619"/>
      <c r="TDS235" s="210"/>
      <c r="TDT235" s="1483"/>
      <c r="TDU235" s="1482"/>
      <c r="TDV235" s="1152"/>
      <c r="TDW235" s="1153"/>
      <c r="TDX235" s="1271"/>
      <c r="TDY235" s="1271"/>
      <c r="TDZ235" s="1271"/>
      <c r="TEA235" s="619"/>
      <c r="TEB235" s="210"/>
      <c r="TEC235" s="1483"/>
      <c r="TED235" s="1482"/>
      <c r="TEE235" s="1152"/>
      <c r="TEF235" s="1153"/>
      <c r="TEG235" s="1271"/>
      <c r="TEH235" s="1271"/>
      <c r="TEI235" s="1271"/>
      <c r="TEJ235" s="619"/>
      <c r="TEK235" s="210"/>
      <c r="TEL235" s="1483"/>
      <c r="TEM235" s="1482"/>
      <c r="TEN235" s="1152"/>
      <c r="TEO235" s="1153"/>
      <c r="TEP235" s="1271"/>
      <c r="TEQ235" s="1271"/>
      <c r="TER235" s="1271"/>
      <c r="TES235" s="619"/>
      <c r="TET235" s="210"/>
      <c r="TEU235" s="1483"/>
      <c r="TEV235" s="1482"/>
      <c r="TEW235" s="1152"/>
      <c r="TEX235" s="1153"/>
      <c r="TEY235" s="1271"/>
      <c r="TEZ235" s="1271"/>
      <c r="TFA235" s="1271"/>
      <c r="TFB235" s="619"/>
      <c r="TFC235" s="210"/>
      <c r="TFD235" s="1483"/>
      <c r="TFE235" s="1482"/>
      <c r="TFF235" s="1152"/>
      <c r="TFG235" s="1153"/>
      <c r="TFH235" s="1271"/>
      <c r="TFI235" s="1271"/>
      <c r="TFJ235" s="1271"/>
      <c r="TFK235" s="619"/>
      <c r="TFL235" s="210"/>
      <c r="TFM235" s="1483"/>
      <c r="TFN235" s="1482"/>
      <c r="TFO235" s="1152"/>
      <c r="TFP235" s="1153"/>
      <c r="TFQ235" s="1271"/>
      <c r="TFR235" s="1271"/>
      <c r="TFS235" s="1271"/>
      <c r="TFT235" s="619"/>
      <c r="TFU235" s="210"/>
      <c r="TFV235" s="1483"/>
      <c r="TFW235" s="1482"/>
      <c r="TFX235" s="1152"/>
      <c r="TFY235" s="1153"/>
      <c r="TFZ235" s="1271"/>
      <c r="TGA235" s="1271"/>
      <c r="TGB235" s="1271"/>
      <c r="TGC235" s="619"/>
      <c r="TGD235" s="210"/>
      <c r="TGE235" s="1483"/>
      <c r="TGF235" s="1482"/>
      <c r="TGG235" s="1152"/>
      <c r="TGH235" s="1153"/>
      <c r="TGI235" s="1271"/>
      <c r="TGJ235" s="1271"/>
      <c r="TGK235" s="1271"/>
      <c r="TGL235" s="619"/>
      <c r="TGM235" s="210"/>
      <c r="TGN235" s="1483"/>
      <c r="TGO235" s="1482"/>
      <c r="TGP235" s="1152"/>
      <c r="TGQ235" s="1153"/>
      <c r="TGR235" s="1271"/>
      <c r="TGS235" s="1271"/>
      <c r="TGT235" s="1271"/>
      <c r="TGU235" s="619"/>
      <c r="TGV235" s="210"/>
      <c r="TGW235" s="1483"/>
      <c r="TGX235" s="1482"/>
      <c r="TGY235" s="1152"/>
      <c r="TGZ235" s="1153"/>
      <c r="THA235" s="1271"/>
      <c r="THB235" s="1271"/>
      <c r="THC235" s="1271"/>
      <c r="THD235" s="619"/>
      <c r="THE235" s="210"/>
      <c r="THF235" s="1483"/>
      <c r="THG235" s="1482"/>
      <c r="THH235" s="1152"/>
      <c r="THI235" s="1153"/>
      <c r="THJ235" s="1271"/>
      <c r="THK235" s="1271"/>
      <c r="THL235" s="1271"/>
      <c r="THM235" s="619"/>
      <c r="THN235" s="210"/>
      <c r="THO235" s="1483"/>
      <c r="THP235" s="1482"/>
      <c r="THQ235" s="1152"/>
      <c r="THR235" s="1153"/>
      <c r="THS235" s="1271"/>
      <c r="THT235" s="1271"/>
      <c r="THU235" s="1271"/>
      <c r="THV235" s="619"/>
      <c r="THW235" s="210"/>
      <c r="THX235" s="1483"/>
      <c r="THY235" s="1482"/>
      <c r="THZ235" s="1152"/>
      <c r="TIA235" s="1153"/>
      <c r="TIB235" s="1271"/>
      <c r="TIC235" s="1271"/>
      <c r="TID235" s="1271"/>
      <c r="TIE235" s="619"/>
      <c r="TIF235" s="210"/>
      <c r="TIG235" s="1483"/>
      <c r="TIH235" s="1482"/>
      <c r="TII235" s="1152"/>
      <c r="TIJ235" s="1153"/>
      <c r="TIK235" s="1271"/>
      <c r="TIL235" s="1271"/>
      <c r="TIM235" s="1271"/>
      <c r="TIN235" s="619"/>
      <c r="TIO235" s="210"/>
      <c r="TIP235" s="1483"/>
      <c r="TIQ235" s="1482"/>
      <c r="TIR235" s="1152"/>
      <c r="TIS235" s="1153"/>
      <c r="TIT235" s="1271"/>
      <c r="TIU235" s="1271"/>
      <c r="TIV235" s="1271"/>
      <c r="TIW235" s="619"/>
      <c r="TIX235" s="210"/>
      <c r="TIY235" s="1483"/>
      <c r="TIZ235" s="1482"/>
      <c r="TJA235" s="1152"/>
      <c r="TJB235" s="1153"/>
      <c r="TJC235" s="1271"/>
      <c r="TJD235" s="1271"/>
      <c r="TJE235" s="1271"/>
      <c r="TJF235" s="619"/>
      <c r="TJG235" s="210"/>
      <c r="TJH235" s="1483"/>
      <c r="TJI235" s="1482"/>
      <c r="TJJ235" s="1152"/>
      <c r="TJK235" s="1153"/>
      <c r="TJL235" s="1271"/>
      <c r="TJM235" s="1271"/>
      <c r="TJN235" s="1271"/>
      <c r="TJO235" s="619"/>
      <c r="TJP235" s="210"/>
      <c r="TJQ235" s="1483"/>
      <c r="TJR235" s="1482"/>
      <c r="TJS235" s="1152"/>
      <c r="TJT235" s="1153"/>
      <c r="TJU235" s="1271"/>
      <c r="TJV235" s="1271"/>
      <c r="TJW235" s="1271"/>
      <c r="TJX235" s="619"/>
      <c r="TJY235" s="210"/>
      <c r="TJZ235" s="1483"/>
      <c r="TKA235" s="1482"/>
      <c r="TKB235" s="1152"/>
      <c r="TKC235" s="1153"/>
      <c r="TKD235" s="1271"/>
      <c r="TKE235" s="1271"/>
      <c r="TKF235" s="1271"/>
      <c r="TKG235" s="619"/>
      <c r="TKH235" s="210"/>
      <c r="TKI235" s="1483"/>
      <c r="TKJ235" s="1482"/>
      <c r="TKK235" s="1152"/>
      <c r="TKL235" s="1153"/>
      <c r="TKM235" s="1271"/>
      <c r="TKN235" s="1271"/>
      <c r="TKO235" s="1271"/>
      <c r="TKP235" s="619"/>
      <c r="TKQ235" s="210"/>
      <c r="TKR235" s="1483"/>
      <c r="TKS235" s="1482"/>
      <c r="TKT235" s="1152"/>
      <c r="TKU235" s="1153"/>
      <c r="TKV235" s="1271"/>
      <c r="TKW235" s="1271"/>
      <c r="TKX235" s="1271"/>
      <c r="TKY235" s="619"/>
      <c r="TKZ235" s="210"/>
      <c r="TLA235" s="1483"/>
      <c r="TLB235" s="1482"/>
      <c r="TLC235" s="1152"/>
      <c r="TLD235" s="1153"/>
      <c r="TLE235" s="1271"/>
      <c r="TLF235" s="1271"/>
      <c r="TLG235" s="1271"/>
      <c r="TLH235" s="619"/>
      <c r="TLI235" s="210"/>
      <c r="TLJ235" s="1483"/>
      <c r="TLK235" s="1482"/>
      <c r="TLL235" s="1152"/>
      <c r="TLM235" s="1153"/>
      <c r="TLN235" s="1271"/>
      <c r="TLO235" s="1271"/>
      <c r="TLP235" s="1271"/>
      <c r="TLQ235" s="619"/>
      <c r="TLR235" s="210"/>
      <c r="TLS235" s="1483"/>
      <c r="TLT235" s="1482"/>
      <c r="TLU235" s="1152"/>
      <c r="TLV235" s="1153"/>
      <c r="TLW235" s="1271"/>
      <c r="TLX235" s="1271"/>
      <c r="TLY235" s="1271"/>
      <c r="TLZ235" s="619"/>
      <c r="TMA235" s="210"/>
      <c r="TMB235" s="1483"/>
      <c r="TMC235" s="1482"/>
      <c r="TMD235" s="1152"/>
      <c r="TME235" s="1153"/>
      <c r="TMF235" s="1271"/>
      <c r="TMG235" s="1271"/>
      <c r="TMH235" s="1271"/>
      <c r="TMI235" s="619"/>
      <c r="TMJ235" s="210"/>
      <c r="TMK235" s="1483"/>
      <c r="TML235" s="1482"/>
      <c r="TMM235" s="1152"/>
      <c r="TMN235" s="1153"/>
      <c r="TMO235" s="1271"/>
      <c r="TMP235" s="1271"/>
      <c r="TMQ235" s="1271"/>
      <c r="TMR235" s="619"/>
      <c r="TMS235" s="210"/>
      <c r="TMT235" s="1483"/>
      <c r="TMU235" s="1482"/>
      <c r="TMV235" s="1152"/>
      <c r="TMW235" s="1153"/>
      <c r="TMX235" s="1271"/>
      <c r="TMY235" s="1271"/>
      <c r="TMZ235" s="1271"/>
      <c r="TNA235" s="619"/>
      <c r="TNB235" s="210"/>
      <c r="TNC235" s="1483"/>
      <c r="TND235" s="1482"/>
      <c r="TNE235" s="1152"/>
      <c r="TNF235" s="1153"/>
      <c r="TNG235" s="1271"/>
      <c r="TNH235" s="1271"/>
      <c r="TNI235" s="1271"/>
      <c r="TNJ235" s="619"/>
      <c r="TNK235" s="210"/>
      <c r="TNL235" s="1483"/>
      <c r="TNM235" s="1482"/>
      <c r="TNN235" s="1152"/>
      <c r="TNO235" s="1153"/>
      <c r="TNP235" s="1271"/>
      <c r="TNQ235" s="1271"/>
      <c r="TNR235" s="1271"/>
      <c r="TNS235" s="619"/>
      <c r="TNT235" s="210"/>
      <c r="TNU235" s="1483"/>
      <c r="TNV235" s="1482"/>
      <c r="TNW235" s="1152"/>
      <c r="TNX235" s="1153"/>
      <c r="TNY235" s="1271"/>
      <c r="TNZ235" s="1271"/>
      <c r="TOA235" s="1271"/>
      <c r="TOB235" s="619"/>
      <c r="TOC235" s="210"/>
      <c r="TOD235" s="1483"/>
      <c r="TOE235" s="1482"/>
      <c r="TOF235" s="1152"/>
      <c r="TOG235" s="1153"/>
      <c r="TOH235" s="1271"/>
      <c r="TOI235" s="1271"/>
      <c r="TOJ235" s="1271"/>
      <c r="TOK235" s="619"/>
      <c r="TOL235" s="210"/>
      <c r="TOM235" s="1483"/>
      <c r="TON235" s="1482"/>
      <c r="TOO235" s="1152"/>
      <c r="TOP235" s="1153"/>
      <c r="TOQ235" s="1271"/>
      <c r="TOR235" s="1271"/>
      <c r="TOS235" s="1271"/>
      <c r="TOT235" s="619"/>
      <c r="TOU235" s="210"/>
      <c r="TOV235" s="1483"/>
      <c r="TOW235" s="1482"/>
      <c r="TOX235" s="1152"/>
      <c r="TOY235" s="1153"/>
      <c r="TOZ235" s="1271"/>
      <c r="TPA235" s="1271"/>
      <c r="TPB235" s="1271"/>
      <c r="TPC235" s="619"/>
      <c r="TPD235" s="210"/>
      <c r="TPE235" s="1483"/>
      <c r="TPF235" s="1482"/>
      <c r="TPG235" s="1152"/>
      <c r="TPH235" s="1153"/>
      <c r="TPI235" s="1271"/>
      <c r="TPJ235" s="1271"/>
      <c r="TPK235" s="1271"/>
      <c r="TPL235" s="619"/>
      <c r="TPM235" s="210"/>
      <c r="TPN235" s="1483"/>
      <c r="TPO235" s="1482"/>
      <c r="TPP235" s="1152"/>
      <c r="TPQ235" s="1153"/>
      <c r="TPR235" s="1271"/>
      <c r="TPS235" s="1271"/>
      <c r="TPT235" s="1271"/>
      <c r="TPU235" s="619"/>
      <c r="TPV235" s="210"/>
      <c r="TPW235" s="1483"/>
      <c r="TPX235" s="1482"/>
      <c r="TPY235" s="1152"/>
      <c r="TPZ235" s="1153"/>
      <c r="TQA235" s="1271"/>
      <c r="TQB235" s="1271"/>
      <c r="TQC235" s="1271"/>
      <c r="TQD235" s="619"/>
      <c r="TQE235" s="210"/>
      <c r="TQF235" s="1483"/>
      <c r="TQG235" s="1482"/>
      <c r="TQH235" s="1152"/>
      <c r="TQI235" s="1153"/>
      <c r="TQJ235" s="1271"/>
      <c r="TQK235" s="1271"/>
      <c r="TQL235" s="1271"/>
      <c r="TQM235" s="619"/>
      <c r="TQN235" s="210"/>
      <c r="TQO235" s="1483"/>
      <c r="TQP235" s="1482"/>
      <c r="TQQ235" s="1152"/>
      <c r="TQR235" s="1153"/>
      <c r="TQS235" s="1271"/>
      <c r="TQT235" s="1271"/>
      <c r="TQU235" s="1271"/>
      <c r="TQV235" s="619"/>
      <c r="TQW235" s="210"/>
      <c r="TQX235" s="1483"/>
      <c r="TQY235" s="1482"/>
      <c r="TQZ235" s="1152"/>
      <c r="TRA235" s="1153"/>
      <c r="TRB235" s="1271"/>
      <c r="TRC235" s="1271"/>
      <c r="TRD235" s="1271"/>
      <c r="TRE235" s="619"/>
      <c r="TRF235" s="210"/>
      <c r="TRG235" s="1483"/>
      <c r="TRH235" s="1482"/>
      <c r="TRI235" s="1152"/>
      <c r="TRJ235" s="1153"/>
      <c r="TRK235" s="1271"/>
      <c r="TRL235" s="1271"/>
      <c r="TRM235" s="1271"/>
      <c r="TRN235" s="619"/>
      <c r="TRO235" s="210"/>
      <c r="TRP235" s="1483"/>
      <c r="TRQ235" s="1482"/>
      <c r="TRR235" s="1152"/>
      <c r="TRS235" s="1153"/>
      <c r="TRT235" s="1271"/>
      <c r="TRU235" s="1271"/>
      <c r="TRV235" s="1271"/>
      <c r="TRW235" s="619"/>
      <c r="TRX235" s="210"/>
      <c r="TRY235" s="1483"/>
      <c r="TRZ235" s="1482"/>
      <c r="TSA235" s="1152"/>
      <c r="TSB235" s="1153"/>
      <c r="TSC235" s="1271"/>
      <c r="TSD235" s="1271"/>
      <c r="TSE235" s="1271"/>
      <c r="TSF235" s="619"/>
      <c r="TSG235" s="210"/>
      <c r="TSH235" s="1483"/>
      <c r="TSI235" s="1482"/>
      <c r="TSJ235" s="1152"/>
      <c r="TSK235" s="1153"/>
      <c r="TSL235" s="1271"/>
      <c r="TSM235" s="1271"/>
      <c r="TSN235" s="1271"/>
      <c r="TSO235" s="619"/>
      <c r="TSP235" s="210"/>
      <c r="TSQ235" s="1483"/>
      <c r="TSR235" s="1482"/>
      <c r="TSS235" s="1152"/>
      <c r="TST235" s="1153"/>
      <c r="TSU235" s="1271"/>
      <c r="TSV235" s="1271"/>
      <c r="TSW235" s="1271"/>
      <c r="TSX235" s="619"/>
      <c r="TSY235" s="210"/>
      <c r="TSZ235" s="1483"/>
      <c r="TTA235" s="1482"/>
      <c r="TTB235" s="1152"/>
      <c r="TTC235" s="1153"/>
      <c r="TTD235" s="1271"/>
      <c r="TTE235" s="1271"/>
      <c r="TTF235" s="1271"/>
      <c r="TTG235" s="619"/>
      <c r="TTH235" s="210"/>
      <c r="TTI235" s="1483"/>
      <c r="TTJ235" s="1482"/>
      <c r="TTK235" s="1152"/>
      <c r="TTL235" s="1153"/>
      <c r="TTM235" s="1271"/>
      <c r="TTN235" s="1271"/>
      <c r="TTO235" s="1271"/>
      <c r="TTP235" s="619"/>
      <c r="TTQ235" s="210"/>
      <c r="TTR235" s="1483"/>
      <c r="TTS235" s="1482"/>
      <c r="TTT235" s="1152"/>
      <c r="TTU235" s="1153"/>
      <c r="TTV235" s="1271"/>
      <c r="TTW235" s="1271"/>
      <c r="TTX235" s="1271"/>
      <c r="TTY235" s="619"/>
      <c r="TTZ235" s="210"/>
      <c r="TUA235" s="1483"/>
      <c r="TUB235" s="1482"/>
      <c r="TUC235" s="1152"/>
      <c r="TUD235" s="1153"/>
      <c r="TUE235" s="1271"/>
      <c r="TUF235" s="1271"/>
      <c r="TUG235" s="1271"/>
      <c r="TUH235" s="619"/>
      <c r="TUI235" s="210"/>
      <c r="TUJ235" s="1483"/>
      <c r="TUK235" s="1482"/>
      <c r="TUL235" s="1152"/>
      <c r="TUM235" s="1153"/>
      <c r="TUN235" s="1271"/>
      <c r="TUO235" s="1271"/>
      <c r="TUP235" s="1271"/>
      <c r="TUQ235" s="619"/>
      <c r="TUR235" s="210"/>
      <c r="TUS235" s="1483"/>
      <c r="TUT235" s="1482"/>
      <c r="TUU235" s="1152"/>
      <c r="TUV235" s="1153"/>
      <c r="TUW235" s="1271"/>
      <c r="TUX235" s="1271"/>
      <c r="TUY235" s="1271"/>
      <c r="TUZ235" s="619"/>
      <c r="TVA235" s="210"/>
      <c r="TVB235" s="1483"/>
      <c r="TVC235" s="1482"/>
      <c r="TVD235" s="1152"/>
      <c r="TVE235" s="1153"/>
      <c r="TVF235" s="1271"/>
      <c r="TVG235" s="1271"/>
      <c r="TVH235" s="1271"/>
      <c r="TVI235" s="619"/>
      <c r="TVJ235" s="210"/>
      <c r="TVK235" s="1483"/>
      <c r="TVL235" s="1482"/>
      <c r="TVM235" s="1152"/>
      <c r="TVN235" s="1153"/>
      <c r="TVO235" s="1271"/>
      <c r="TVP235" s="1271"/>
      <c r="TVQ235" s="1271"/>
      <c r="TVR235" s="619"/>
      <c r="TVS235" s="210"/>
      <c r="TVT235" s="1483"/>
      <c r="TVU235" s="1482"/>
      <c r="TVV235" s="1152"/>
      <c r="TVW235" s="1153"/>
      <c r="TVX235" s="1271"/>
      <c r="TVY235" s="1271"/>
      <c r="TVZ235" s="1271"/>
      <c r="TWA235" s="619"/>
      <c r="TWB235" s="210"/>
      <c r="TWC235" s="1483"/>
      <c r="TWD235" s="1482"/>
      <c r="TWE235" s="1152"/>
      <c r="TWF235" s="1153"/>
      <c r="TWG235" s="1271"/>
      <c r="TWH235" s="1271"/>
      <c r="TWI235" s="1271"/>
      <c r="TWJ235" s="619"/>
      <c r="TWK235" s="210"/>
      <c r="TWL235" s="1483"/>
      <c r="TWM235" s="1482"/>
      <c r="TWN235" s="1152"/>
      <c r="TWO235" s="1153"/>
      <c r="TWP235" s="1271"/>
      <c r="TWQ235" s="1271"/>
      <c r="TWR235" s="1271"/>
      <c r="TWS235" s="619"/>
      <c r="TWT235" s="210"/>
      <c r="TWU235" s="1483"/>
      <c r="TWV235" s="1482"/>
      <c r="TWW235" s="1152"/>
      <c r="TWX235" s="1153"/>
      <c r="TWY235" s="1271"/>
      <c r="TWZ235" s="1271"/>
      <c r="TXA235" s="1271"/>
      <c r="TXB235" s="619"/>
      <c r="TXC235" s="210"/>
      <c r="TXD235" s="1483"/>
      <c r="TXE235" s="1482"/>
      <c r="TXF235" s="1152"/>
      <c r="TXG235" s="1153"/>
      <c r="TXH235" s="1271"/>
      <c r="TXI235" s="1271"/>
      <c r="TXJ235" s="1271"/>
      <c r="TXK235" s="619"/>
      <c r="TXL235" s="210"/>
      <c r="TXM235" s="1483"/>
      <c r="TXN235" s="1482"/>
      <c r="TXO235" s="1152"/>
      <c r="TXP235" s="1153"/>
      <c r="TXQ235" s="1271"/>
      <c r="TXR235" s="1271"/>
      <c r="TXS235" s="1271"/>
      <c r="TXT235" s="619"/>
      <c r="TXU235" s="210"/>
      <c r="TXV235" s="1483"/>
      <c r="TXW235" s="1482"/>
      <c r="TXX235" s="1152"/>
      <c r="TXY235" s="1153"/>
      <c r="TXZ235" s="1271"/>
      <c r="TYA235" s="1271"/>
      <c r="TYB235" s="1271"/>
      <c r="TYC235" s="619"/>
      <c r="TYD235" s="210"/>
      <c r="TYE235" s="1483"/>
      <c r="TYF235" s="1482"/>
      <c r="TYG235" s="1152"/>
      <c r="TYH235" s="1153"/>
      <c r="TYI235" s="1271"/>
      <c r="TYJ235" s="1271"/>
      <c r="TYK235" s="1271"/>
      <c r="TYL235" s="619"/>
      <c r="TYM235" s="210"/>
      <c r="TYN235" s="1483"/>
      <c r="TYO235" s="1482"/>
      <c r="TYP235" s="1152"/>
      <c r="TYQ235" s="1153"/>
      <c r="TYR235" s="1271"/>
      <c r="TYS235" s="1271"/>
      <c r="TYT235" s="1271"/>
      <c r="TYU235" s="619"/>
      <c r="TYV235" s="210"/>
      <c r="TYW235" s="1483"/>
      <c r="TYX235" s="1482"/>
      <c r="TYY235" s="1152"/>
      <c r="TYZ235" s="1153"/>
      <c r="TZA235" s="1271"/>
      <c r="TZB235" s="1271"/>
      <c r="TZC235" s="1271"/>
      <c r="TZD235" s="619"/>
      <c r="TZE235" s="210"/>
      <c r="TZF235" s="1483"/>
      <c r="TZG235" s="1482"/>
      <c r="TZH235" s="1152"/>
      <c r="TZI235" s="1153"/>
      <c r="TZJ235" s="1271"/>
      <c r="TZK235" s="1271"/>
      <c r="TZL235" s="1271"/>
      <c r="TZM235" s="619"/>
      <c r="TZN235" s="210"/>
      <c r="TZO235" s="1483"/>
      <c r="TZP235" s="1482"/>
      <c r="TZQ235" s="1152"/>
      <c r="TZR235" s="1153"/>
      <c r="TZS235" s="1271"/>
      <c r="TZT235" s="1271"/>
      <c r="TZU235" s="1271"/>
      <c r="TZV235" s="619"/>
      <c r="TZW235" s="210"/>
      <c r="TZX235" s="1483"/>
      <c r="TZY235" s="1482"/>
      <c r="TZZ235" s="1152"/>
      <c r="UAA235" s="1153"/>
      <c r="UAB235" s="1271"/>
      <c r="UAC235" s="1271"/>
      <c r="UAD235" s="1271"/>
      <c r="UAE235" s="619"/>
      <c r="UAF235" s="210"/>
      <c r="UAG235" s="1483"/>
      <c r="UAH235" s="1482"/>
      <c r="UAI235" s="1152"/>
      <c r="UAJ235" s="1153"/>
      <c r="UAK235" s="1271"/>
      <c r="UAL235" s="1271"/>
      <c r="UAM235" s="1271"/>
      <c r="UAN235" s="619"/>
      <c r="UAO235" s="210"/>
      <c r="UAP235" s="1483"/>
      <c r="UAQ235" s="1482"/>
      <c r="UAR235" s="1152"/>
      <c r="UAS235" s="1153"/>
      <c r="UAT235" s="1271"/>
      <c r="UAU235" s="1271"/>
      <c r="UAV235" s="1271"/>
      <c r="UAW235" s="619"/>
      <c r="UAX235" s="210"/>
      <c r="UAY235" s="1483"/>
      <c r="UAZ235" s="1482"/>
      <c r="UBA235" s="1152"/>
      <c r="UBB235" s="1153"/>
      <c r="UBC235" s="1271"/>
      <c r="UBD235" s="1271"/>
      <c r="UBE235" s="1271"/>
      <c r="UBF235" s="619"/>
      <c r="UBG235" s="210"/>
      <c r="UBH235" s="1483"/>
      <c r="UBI235" s="1482"/>
      <c r="UBJ235" s="1152"/>
      <c r="UBK235" s="1153"/>
      <c r="UBL235" s="1271"/>
      <c r="UBM235" s="1271"/>
      <c r="UBN235" s="1271"/>
      <c r="UBO235" s="619"/>
      <c r="UBP235" s="210"/>
      <c r="UBQ235" s="1483"/>
      <c r="UBR235" s="1482"/>
      <c r="UBS235" s="1152"/>
      <c r="UBT235" s="1153"/>
      <c r="UBU235" s="1271"/>
      <c r="UBV235" s="1271"/>
      <c r="UBW235" s="1271"/>
      <c r="UBX235" s="619"/>
      <c r="UBY235" s="210"/>
      <c r="UBZ235" s="1483"/>
      <c r="UCA235" s="1482"/>
      <c r="UCB235" s="1152"/>
      <c r="UCC235" s="1153"/>
      <c r="UCD235" s="1271"/>
      <c r="UCE235" s="1271"/>
      <c r="UCF235" s="1271"/>
      <c r="UCG235" s="619"/>
      <c r="UCH235" s="210"/>
      <c r="UCI235" s="1483"/>
      <c r="UCJ235" s="1482"/>
      <c r="UCK235" s="1152"/>
      <c r="UCL235" s="1153"/>
      <c r="UCM235" s="1271"/>
      <c r="UCN235" s="1271"/>
      <c r="UCO235" s="1271"/>
      <c r="UCP235" s="619"/>
      <c r="UCQ235" s="210"/>
      <c r="UCR235" s="1483"/>
      <c r="UCS235" s="1482"/>
      <c r="UCT235" s="1152"/>
      <c r="UCU235" s="1153"/>
      <c r="UCV235" s="1271"/>
      <c r="UCW235" s="1271"/>
      <c r="UCX235" s="1271"/>
      <c r="UCY235" s="619"/>
      <c r="UCZ235" s="210"/>
      <c r="UDA235" s="1483"/>
      <c r="UDB235" s="1482"/>
      <c r="UDC235" s="1152"/>
      <c r="UDD235" s="1153"/>
      <c r="UDE235" s="1271"/>
      <c r="UDF235" s="1271"/>
      <c r="UDG235" s="1271"/>
      <c r="UDH235" s="619"/>
      <c r="UDI235" s="210"/>
      <c r="UDJ235" s="1483"/>
      <c r="UDK235" s="1482"/>
      <c r="UDL235" s="1152"/>
      <c r="UDM235" s="1153"/>
      <c r="UDN235" s="1271"/>
      <c r="UDO235" s="1271"/>
      <c r="UDP235" s="1271"/>
      <c r="UDQ235" s="619"/>
      <c r="UDR235" s="210"/>
      <c r="UDS235" s="1483"/>
      <c r="UDT235" s="1482"/>
      <c r="UDU235" s="1152"/>
      <c r="UDV235" s="1153"/>
      <c r="UDW235" s="1271"/>
      <c r="UDX235" s="1271"/>
      <c r="UDY235" s="1271"/>
      <c r="UDZ235" s="619"/>
      <c r="UEA235" s="210"/>
      <c r="UEB235" s="1483"/>
      <c r="UEC235" s="1482"/>
      <c r="UED235" s="1152"/>
      <c r="UEE235" s="1153"/>
      <c r="UEF235" s="1271"/>
      <c r="UEG235" s="1271"/>
      <c r="UEH235" s="1271"/>
      <c r="UEI235" s="619"/>
      <c r="UEJ235" s="210"/>
      <c r="UEK235" s="1483"/>
      <c r="UEL235" s="1482"/>
      <c r="UEM235" s="1152"/>
      <c r="UEN235" s="1153"/>
      <c r="UEO235" s="1271"/>
      <c r="UEP235" s="1271"/>
      <c r="UEQ235" s="1271"/>
      <c r="UER235" s="619"/>
      <c r="UES235" s="210"/>
      <c r="UET235" s="1483"/>
      <c r="UEU235" s="1482"/>
      <c r="UEV235" s="1152"/>
      <c r="UEW235" s="1153"/>
      <c r="UEX235" s="1271"/>
      <c r="UEY235" s="1271"/>
      <c r="UEZ235" s="1271"/>
      <c r="UFA235" s="619"/>
      <c r="UFB235" s="210"/>
      <c r="UFC235" s="1483"/>
      <c r="UFD235" s="1482"/>
      <c r="UFE235" s="1152"/>
      <c r="UFF235" s="1153"/>
      <c r="UFG235" s="1271"/>
      <c r="UFH235" s="1271"/>
      <c r="UFI235" s="1271"/>
      <c r="UFJ235" s="619"/>
      <c r="UFK235" s="210"/>
      <c r="UFL235" s="1483"/>
      <c r="UFM235" s="1482"/>
      <c r="UFN235" s="1152"/>
      <c r="UFO235" s="1153"/>
      <c r="UFP235" s="1271"/>
      <c r="UFQ235" s="1271"/>
      <c r="UFR235" s="1271"/>
      <c r="UFS235" s="619"/>
      <c r="UFT235" s="210"/>
      <c r="UFU235" s="1483"/>
      <c r="UFV235" s="1482"/>
      <c r="UFW235" s="1152"/>
      <c r="UFX235" s="1153"/>
      <c r="UFY235" s="1271"/>
      <c r="UFZ235" s="1271"/>
      <c r="UGA235" s="1271"/>
      <c r="UGB235" s="619"/>
      <c r="UGC235" s="210"/>
      <c r="UGD235" s="1483"/>
      <c r="UGE235" s="1482"/>
      <c r="UGF235" s="1152"/>
      <c r="UGG235" s="1153"/>
      <c r="UGH235" s="1271"/>
      <c r="UGI235" s="1271"/>
      <c r="UGJ235" s="1271"/>
      <c r="UGK235" s="619"/>
      <c r="UGL235" s="210"/>
      <c r="UGM235" s="1483"/>
      <c r="UGN235" s="1482"/>
      <c r="UGO235" s="1152"/>
      <c r="UGP235" s="1153"/>
      <c r="UGQ235" s="1271"/>
      <c r="UGR235" s="1271"/>
      <c r="UGS235" s="1271"/>
      <c r="UGT235" s="619"/>
      <c r="UGU235" s="210"/>
      <c r="UGV235" s="1483"/>
      <c r="UGW235" s="1482"/>
      <c r="UGX235" s="1152"/>
      <c r="UGY235" s="1153"/>
      <c r="UGZ235" s="1271"/>
      <c r="UHA235" s="1271"/>
      <c r="UHB235" s="1271"/>
      <c r="UHC235" s="619"/>
      <c r="UHD235" s="210"/>
      <c r="UHE235" s="1483"/>
      <c r="UHF235" s="1482"/>
      <c r="UHG235" s="1152"/>
      <c r="UHH235" s="1153"/>
      <c r="UHI235" s="1271"/>
      <c r="UHJ235" s="1271"/>
      <c r="UHK235" s="1271"/>
      <c r="UHL235" s="619"/>
      <c r="UHM235" s="210"/>
      <c r="UHN235" s="1483"/>
      <c r="UHO235" s="1482"/>
      <c r="UHP235" s="1152"/>
      <c r="UHQ235" s="1153"/>
      <c r="UHR235" s="1271"/>
      <c r="UHS235" s="1271"/>
      <c r="UHT235" s="1271"/>
      <c r="UHU235" s="619"/>
      <c r="UHV235" s="210"/>
      <c r="UHW235" s="1483"/>
      <c r="UHX235" s="1482"/>
      <c r="UHY235" s="1152"/>
      <c r="UHZ235" s="1153"/>
      <c r="UIA235" s="1271"/>
      <c r="UIB235" s="1271"/>
      <c r="UIC235" s="1271"/>
      <c r="UID235" s="619"/>
      <c r="UIE235" s="210"/>
      <c r="UIF235" s="1483"/>
      <c r="UIG235" s="1482"/>
      <c r="UIH235" s="1152"/>
      <c r="UII235" s="1153"/>
      <c r="UIJ235" s="1271"/>
      <c r="UIK235" s="1271"/>
      <c r="UIL235" s="1271"/>
      <c r="UIM235" s="619"/>
      <c r="UIN235" s="210"/>
      <c r="UIO235" s="1483"/>
      <c r="UIP235" s="1482"/>
      <c r="UIQ235" s="1152"/>
      <c r="UIR235" s="1153"/>
      <c r="UIS235" s="1271"/>
      <c r="UIT235" s="1271"/>
      <c r="UIU235" s="1271"/>
      <c r="UIV235" s="619"/>
      <c r="UIW235" s="210"/>
      <c r="UIX235" s="1483"/>
      <c r="UIY235" s="1482"/>
      <c r="UIZ235" s="1152"/>
      <c r="UJA235" s="1153"/>
      <c r="UJB235" s="1271"/>
      <c r="UJC235" s="1271"/>
      <c r="UJD235" s="1271"/>
      <c r="UJE235" s="619"/>
      <c r="UJF235" s="210"/>
      <c r="UJG235" s="1483"/>
      <c r="UJH235" s="1482"/>
      <c r="UJI235" s="1152"/>
      <c r="UJJ235" s="1153"/>
      <c r="UJK235" s="1271"/>
      <c r="UJL235" s="1271"/>
      <c r="UJM235" s="1271"/>
      <c r="UJN235" s="619"/>
      <c r="UJO235" s="210"/>
      <c r="UJP235" s="1483"/>
      <c r="UJQ235" s="1482"/>
      <c r="UJR235" s="1152"/>
      <c r="UJS235" s="1153"/>
      <c r="UJT235" s="1271"/>
      <c r="UJU235" s="1271"/>
      <c r="UJV235" s="1271"/>
      <c r="UJW235" s="619"/>
      <c r="UJX235" s="210"/>
      <c r="UJY235" s="1483"/>
      <c r="UJZ235" s="1482"/>
      <c r="UKA235" s="1152"/>
      <c r="UKB235" s="1153"/>
      <c r="UKC235" s="1271"/>
      <c r="UKD235" s="1271"/>
      <c r="UKE235" s="1271"/>
      <c r="UKF235" s="619"/>
      <c r="UKG235" s="210"/>
      <c r="UKH235" s="1483"/>
      <c r="UKI235" s="1482"/>
      <c r="UKJ235" s="1152"/>
      <c r="UKK235" s="1153"/>
      <c r="UKL235" s="1271"/>
      <c r="UKM235" s="1271"/>
      <c r="UKN235" s="1271"/>
      <c r="UKO235" s="619"/>
      <c r="UKP235" s="210"/>
      <c r="UKQ235" s="1483"/>
      <c r="UKR235" s="1482"/>
      <c r="UKS235" s="1152"/>
      <c r="UKT235" s="1153"/>
      <c r="UKU235" s="1271"/>
      <c r="UKV235" s="1271"/>
      <c r="UKW235" s="1271"/>
      <c r="UKX235" s="619"/>
      <c r="UKY235" s="210"/>
      <c r="UKZ235" s="1483"/>
      <c r="ULA235" s="1482"/>
      <c r="ULB235" s="1152"/>
      <c r="ULC235" s="1153"/>
      <c r="ULD235" s="1271"/>
      <c r="ULE235" s="1271"/>
      <c r="ULF235" s="1271"/>
      <c r="ULG235" s="619"/>
      <c r="ULH235" s="210"/>
      <c r="ULI235" s="1483"/>
      <c r="ULJ235" s="1482"/>
      <c r="ULK235" s="1152"/>
      <c r="ULL235" s="1153"/>
      <c r="ULM235" s="1271"/>
      <c r="ULN235" s="1271"/>
      <c r="ULO235" s="1271"/>
      <c r="ULP235" s="619"/>
      <c r="ULQ235" s="210"/>
      <c r="ULR235" s="1483"/>
      <c r="ULS235" s="1482"/>
      <c r="ULT235" s="1152"/>
      <c r="ULU235" s="1153"/>
      <c r="ULV235" s="1271"/>
      <c r="ULW235" s="1271"/>
      <c r="ULX235" s="1271"/>
      <c r="ULY235" s="619"/>
      <c r="ULZ235" s="210"/>
      <c r="UMA235" s="1483"/>
      <c r="UMB235" s="1482"/>
      <c r="UMC235" s="1152"/>
      <c r="UMD235" s="1153"/>
      <c r="UME235" s="1271"/>
      <c r="UMF235" s="1271"/>
      <c r="UMG235" s="1271"/>
      <c r="UMH235" s="619"/>
      <c r="UMI235" s="210"/>
      <c r="UMJ235" s="1483"/>
      <c r="UMK235" s="1482"/>
      <c r="UML235" s="1152"/>
      <c r="UMM235" s="1153"/>
      <c r="UMN235" s="1271"/>
      <c r="UMO235" s="1271"/>
      <c r="UMP235" s="1271"/>
      <c r="UMQ235" s="619"/>
      <c r="UMR235" s="210"/>
      <c r="UMS235" s="1483"/>
      <c r="UMT235" s="1482"/>
      <c r="UMU235" s="1152"/>
      <c r="UMV235" s="1153"/>
      <c r="UMW235" s="1271"/>
      <c r="UMX235" s="1271"/>
      <c r="UMY235" s="1271"/>
      <c r="UMZ235" s="619"/>
      <c r="UNA235" s="210"/>
      <c r="UNB235" s="1483"/>
      <c r="UNC235" s="1482"/>
      <c r="UND235" s="1152"/>
      <c r="UNE235" s="1153"/>
      <c r="UNF235" s="1271"/>
      <c r="UNG235" s="1271"/>
      <c r="UNH235" s="1271"/>
      <c r="UNI235" s="619"/>
      <c r="UNJ235" s="210"/>
      <c r="UNK235" s="1483"/>
      <c r="UNL235" s="1482"/>
      <c r="UNM235" s="1152"/>
      <c r="UNN235" s="1153"/>
      <c r="UNO235" s="1271"/>
      <c r="UNP235" s="1271"/>
      <c r="UNQ235" s="1271"/>
      <c r="UNR235" s="619"/>
      <c r="UNS235" s="210"/>
      <c r="UNT235" s="1483"/>
      <c r="UNU235" s="1482"/>
      <c r="UNV235" s="1152"/>
      <c r="UNW235" s="1153"/>
      <c r="UNX235" s="1271"/>
      <c r="UNY235" s="1271"/>
      <c r="UNZ235" s="1271"/>
      <c r="UOA235" s="619"/>
      <c r="UOB235" s="210"/>
      <c r="UOC235" s="1483"/>
      <c r="UOD235" s="1482"/>
      <c r="UOE235" s="1152"/>
      <c r="UOF235" s="1153"/>
      <c r="UOG235" s="1271"/>
      <c r="UOH235" s="1271"/>
      <c r="UOI235" s="1271"/>
      <c r="UOJ235" s="619"/>
      <c r="UOK235" s="210"/>
      <c r="UOL235" s="1483"/>
      <c r="UOM235" s="1482"/>
      <c r="UON235" s="1152"/>
      <c r="UOO235" s="1153"/>
      <c r="UOP235" s="1271"/>
      <c r="UOQ235" s="1271"/>
      <c r="UOR235" s="1271"/>
      <c r="UOS235" s="619"/>
      <c r="UOT235" s="210"/>
      <c r="UOU235" s="1483"/>
      <c r="UOV235" s="1482"/>
      <c r="UOW235" s="1152"/>
      <c r="UOX235" s="1153"/>
      <c r="UOY235" s="1271"/>
      <c r="UOZ235" s="1271"/>
      <c r="UPA235" s="1271"/>
      <c r="UPB235" s="619"/>
      <c r="UPC235" s="210"/>
      <c r="UPD235" s="1483"/>
      <c r="UPE235" s="1482"/>
      <c r="UPF235" s="1152"/>
      <c r="UPG235" s="1153"/>
      <c r="UPH235" s="1271"/>
      <c r="UPI235" s="1271"/>
      <c r="UPJ235" s="1271"/>
      <c r="UPK235" s="619"/>
      <c r="UPL235" s="210"/>
      <c r="UPM235" s="1483"/>
      <c r="UPN235" s="1482"/>
      <c r="UPO235" s="1152"/>
      <c r="UPP235" s="1153"/>
      <c r="UPQ235" s="1271"/>
      <c r="UPR235" s="1271"/>
      <c r="UPS235" s="1271"/>
      <c r="UPT235" s="619"/>
      <c r="UPU235" s="210"/>
      <c r="UPV235" s="1483"/>
      <c r="UPW235" s="1482"/>
      <c r="UPX235" s="1152"/>
      <c r="UPY235" s="1153"/>
      <c r="UPZ235" s="1271"/>
      <c r="UQA235" s="1271"/>
      <c r="UQB235" s="1271"/>
      <c r="UQC235" s="619"/>
      <c r="UQD235" s="210"/>
      <c r="UQE235" s="1483"/>
      <c r="UQF235" s="1482"/>
      <c r="UQG235" s="1152"/>
      <c r="UQH235" s="1153"/>
      <c r="UQI235" s="1271"/>
      <c r="UQJ235" s="1271"/>
      <c r="UQK235" s="1271"/>
      <c r="UQL235" s="619"/>
      <c r="UQM235" s="210"/>
      <c r="UQN235" s="1483"/>
      <c r="UQO235" s="1482"/>
      <c r="UQP235" s="1152"/>
      <c r="UQQ235" s="1153"/>
      <c r="UQR235" s="1271"/>
      <c r="UQS235" s="1271"/>
      <c r="UQT235" s="1271"/>
      <c r="UQU235" s="619"/>
      <c r="UQV235" s="210"/>
      <c r="UQW235" s="1483"/>
      <c r="UQX235" s="1482"/>
      <c r="UQY235" s="1152"/>
      <c r="UQZ235" s="1153"/>
      <c r="URA235" s="1271"/>
      <c r="URB235" s="1271"/>
      <c r="URC235" s="1271"/>
      <c r="URD235" s="619"/>
      <c r="URE235" s="210"/>
      <c r="URF235" s="1483"/>
      <c r="URG235" s="1482"/>
      <c r="URH235" s="1152"/>
      <c r="URI235" s="1153"/>
      <c r="URJ235" s="1271"/>
      <c r="URK235" s="1271"/>
      <c r="URL235" s="1271"/>
      <c r="URM235" s="619"/>
      <c r="URN235" s="210"/>
      <c r="URO235" s="1483"/>
      <c r="URP235" s="1482"/>
      <c r="URQ235" s="1152"/>
      <c r="URR235" s="1153"/>
      <c r="URS235" s="1271"/>
      <c r="URT235" s="1271"/>
      <c r="URU235" s="1271"/>
      <c r="URV235" s="619"/>
      <c r="URW235" s="210"/>
      <c r="URX235" s="1483"/>
      <c r="URY235" s="1482"/>
      <c r="URZ235" s="1152"/>
      <c r="USA235" s="1153"/>
      <c r="USB235" s="1271"/>
      <c r="USC235" s="1271"/>
      <c r="USD235" s="1271"/>
      <c r="USE235" s="619"/>
      <c r="USF235" s="210"/>
      <c r="USG235" s="1483"/>
      <c r="USH235" s="1482"/>
      <c r="USI235" s="1152"/>
      <c r="USJ235" s="1153"/>
      <c r="USK235" s="1271"/>
      <c r="USL235" s="1271"/>
      <c r="USM235" s="1271"/>
      <c r="USN235" s="619"/>
      <c r="USO235" s="210"/>
      <c r="USP235" s="1483"/>
      <c r="USQ235" s="1482"/>
      <c r="USR235" s="1152"/>
      <c r="USS235" s="1153"/>
      <c r="UST235" s="1271"/>
      <c r="USU235" s="1271"/>
      <c r="USV235" s="1271"/>
      <c r="USW235" s="619"/>
      <c r="USX235" s="210"/>
      <c r="USY235" s="1483"/>
      <c r="USZ235" s="1482"/>
      <c r="UTA235" s="1152"/>
      <c r="UTB235" s="1153"/>
      <c r="UTC235" s="1271"/>
      <c r="UTD235" s="1271"/>
      <c r="UTE235" s="1271"/>
      <c r="UTF235" s="619"/>
      <c r="UTG235" s="210"/>
      <c r="UTH235" s="1483"/>
      <c r="UTI235" s="1482"/>
      <c r="UTJ235" s="1152"/>
      <c r="UTK235" s="1153"/>
      <c r="UTL235" s="1271"/>
      <c r="UTM235" s="1271"/>
      <c r="UTN235" s="1271"/>
      <c r="UTO235" s="619"/>
      <c r="UTP235" s="210"/>
      <c r="UTQ235" s="1483"/>
      <c r="UTR235" s="1482"/>
      <c r="UTS235" s="1152"/>
      <c r="UTT235" s="1153"/>
      <c r="UTU235" s="1271"/>
      <c r="UTV235" s="1271"/>
      <c r="UTW235" s="1271"/>
      <c r="UTX235" s="619"/>
      <c r="UTY235" s="210"/>
      <c r="UTZ235" s="1483"/>
      <c r="UUA235" s="1482"/>
      <c r="UUB235" s="1152"/>
      <c r="UUC235" s="1153"/>
      <c r="UUD235" s="1271"/>
      <c r="UUE235" s="1271"/>
      <c r="UUF235" s="1271"/>
      <c r="UUG235" s="619"/>
      <c r="UUH235" s="210"/>
      <c r="UUI235" s="1483"/>
      <c r="UUJ235" s="1482"/>
      <c r="UUK235" s="1152"/>
      <c r="UUL235" s="1153"/>
      <c r="UUM235" s="1271"/>
      <c r="UUN235" s="1271"/>
      <c r="UUO235" s="1271"/>
      <c r="UUP235" s="619"/>
      <c r="UUQ235" s="210"/>
      <c r="UUR235" s="1483"/>
      <c r="UUS235" s="1482"/>
      <c r="UUT235" s="1152"/>
      <c r="UUU235" s="1153"/>
      <c r="UUV235" s="1271"/>
      <c r="UUW235" s="1271"/>
      <c r="UUX235" s="1271"/>
      <c r="UUY235" s="619"/>
      <c r="UUZ235" s="210"/>
      <c r="UVA235" s="1483"/>
      <c r="UVB235" s="1482"/>
      <c r="UVC235" s="1152"/>
      <c r="UVD235" s="1153"/>
      <c r="UVE235" s="1271"/>
      <c r="UVF235" s="1271"/>
      <c r="UVG235" s="1271"/>
      <c r="UVH235" s="619"/>
      <c r="UVI235" s="210"/>
      <c r="UVJ235" s="1483"/>
      <c r="UVK235" s="1482"/>
      <c r="UVL235" s="1152"/>
      <c r="UVM235" s="1153"/>
      <c r="UVN235" s="1271"/>
      <c r="UVO235" s="1271"/>
      <c r="UVP235" s="1271"/>
      <c r="UVQ235" s="619"/>
      <c r="UVR235" s="210"/>
      <c r="UVS235" s="1483"/>
      <c r="UVT235" s="1482"/>
      <c r="UVU235" s="1152"/>
      <c r="UVV235" s="1153"/>
      <c r="UVW235" s="1271"/>
      <c r="UVX235" s="1271"/>
      <c r="UVY235" s="1271"/>
      <c r="UVZ235" s="619"/>
      <c r="UWA235" s="210"/>
      <c r="UWB235" s="1483"/>
      <c r="UWC235" s="1482"/>
      <c r="UWD235" s="1152"/>
      <c r="UWE235" s="1153"/>
      <c r="UWF235" s="1271"/>
      <c r="UWG235" s="1271"/>
      <c r="UWH235" s="1271"/>
      <c r="UWI235" s="619"/>
      <c r="UWJ235" s="210"/>
      <c r="UWK235" s="1483"/>
      <c r="UWL235" s="1482"/>
      <c r="UWM235" s="1152"/>
      <c r="UWN235" s="1153"/>
      <c r="UWO235" s="1271"/>
      <c r="UWP235" s="1271"/>
      <c r="UWQ235" s="1271"/>
      <c r="UWR235" s="619"/>
      <c r="UWS235" s="210"/>
      <c r="UWT235" s="1483"/>
      <c r="UWU235" s="1482"/>
      <c r="UWV235" s="1152"/>
      <c r="UWW235" s="1153"/>
      <c r="UWX235" s="1271"/>
      <c r="UWY235" s="1271"/>
      <c r="UWZ235" s="1271"/>
      <c r="UXA235" s="619"/>
      <c r="UXB235" s="210"/>
      <c r="UXC235" s="1483"/>
      <c r="UXD235" s="1482"/>
      <c r="UXE235" s="1152"/>
      <c r="UXF235" s="1153"/>
      <c r="UXG235" s="1271"/>
      <c r="UXH235" s="1271"/>
      <c r="UXI235" s="1271"/>
      <c r="UXJ235" s="619"/>
      <c r="UXK235" s="210"/>
      <c r="UXL235" s="1483"/>
      <c r="UXM235" s="1482"/>
      <c r="UXN235" s="1152"/>
      <c r="UXO235" s="1153"/>
      <c r="UXP235" s="1271"/>
      <c r="UXQ235" s="1271"/>
      <c r="UXR235" s="1271"/>
      <c r="UXS235" s="619"/>
      <c r="UXT235" s="210"/>
      <c r="UXU235" s="1483"/>
      <c r="UXV235" s="1482"/>
      <c r="UXW235" s="1152"/>
      <c r="UXX235" s="1153"/>
      <c r="UXY235" s="1271"/>
      <c r="UXZ235" s="1271"/>
      <c r="UYA235" s="1271"/>
      <c r="UYB235" s="619"/>
      <c r="UYC235" s="210"/>
      <c r="UYD235" s="1483"/>
      <c r="UYE235" s="1482"/>
      <c r="UYF235" s="1152"/>
      <c r="UYG235" s="1153"/>
      <c r="UYH235" s="1271"/>
      <c r="UYI235" s="1271"/>
      <c r="UYJ235" s="1271"/>
      <c r="UYK235" s="619"/>
      <c r="UYL235" s="210"/>
      <c r="UYM235" s="1483"/>
      <c r="UYN235" s="1482"/>
      <c r="UYO235" s="1152"/>
      <c r="UYP235" s="1153"/>
      <c r="UYQ235" s="1271"/>
      <c r="UYR235" s="1271"/>
      <c r="UYS235" s="1271"/>
      <c r="UYT235" s="619"/>
      <c r="UYU235" s="210"/>
      <c r="UYV235" s="1483"/>
      <c r="UYW235" s="1482"/>
      <c r="UYX235" s="1152"/>
      <c r="UYY235" s="1153"/>
      <c r="UYZ235" s="1271"/>
      <c r="UZA235" s="1271"/>
      <c r="UZB235" s="1271"/>
      <c r="UZC235" s="619"/>
      <c r="UZD235" s="210"/>
      <c r="UZE235" s="1483"/>
      <c r="UZF235" s="1482"/>
      <c r="UZG235" s="1152"/>
      <c r="UZH235" s="1153"/>
      <c r="UZI235" s="1271"/>
      <c r="UZJ235" s="1271"/>
      <c r="UZK235" s="1271"/>
      <c r="UZL235" s="619"/>
      <c r="UZM235" s="210"/>
      <c r="UZN235" s="1483"/>
      <c r="UZO235" s="1482"/>
      <c r="UZP235" s="1152"/>
      <c r="UZQ235" s="1153"/>
      <c r="UZR235" s="1271"/>
      <c r="UZS235" s="1271"/>
      <c r="UZT235" s="1271"/>
      <c r="UZU235" s="619"/>
      <c r="UZV235" s="210"/>
      <c r="UZW235" s="1483"/>
      <c r="UZX235" s="1482"/>
      <c r="UZY235" s="1152"/>
      <c r="UZZ235" s="1153"/>
      <c r="VAA235" s="1271"/>
      <c r="VAB235" s="1271"/>
      <c r="VAC235" s="1271"/>
      <c r="VAD235" s="619"/>
      <c r="VAE235" s="210"/>
      <c r="VAF235" s="1483"/>
      <c r="VAG235" s="1482"/>
      <c r="VAH235" s="1152"/>
      <c r="VAI235" s="1153"/>
      <c r="VAJ235" s="1271"/>
      <c r="VAK235" s="1271"/>
      <c r="VAL235" s="1271"/>
      <c r="VAM235" s="619"/>
      <c r="VAN235" s="210"/>
      <c r="VAO235" s="1483"/>
      <c r="VAP235" s="1482"/>
      <c r="VAQ235" s="1152"/>
      <c r="VAR235" s="1153"/>
      <c r="VAS235" s="1271"/>
      <c r="VAT235" s="1271"/>
      <c r="VAU235" s="1271"/>
      <c r="VAV235" s="619"/>
      <c r="VAW235" s="210"/>
      <c r="VAX235" s="1483"/>
      <c r="VAY235" s="1482"/>
      <c r="VAZ235" s="1152"/>
      <c r="VBA235" s="1153"/>
      <c r="VBB235" s="1271"/>
      <c r="VBC235" s="1271"/>
      <c r="VBD235" s="1271"/>
      <c r="VBE235" s="619"/>
      <c r="VBF235" s="210"/>
      <c r="VBG235" s="1483"/>
      <c r="VBH235" s="1482"/>
      <c r="VBI235" s="1152"/>
      <c r="VBJ235" s="1153"/>
      <c r="VBK235" s="1271"/>
      <c r="VBL235" s="1271"/>
      <c r="VBM235" s="1271"/>
      <c r="VBN235" s="619"/>
      <c r="VBO235" s="210"/>
      <c r="VBP235" s="1483"/>
      <c r="VBQ235" s="1482"/>
      <c r="VBR235" s="1152"/>
      <c r="VBS235" s="1153"/>
      <c r="VBT235" s="1271"/>
      <c r="VBU235" s="1271"/>
      <c r="VBV235" s="1271"/>
      <c r="VBW235" s="619"/>
      <c r="VBX235" s="210"/>
      <c r="VBY235" s="1483"/>
      <c r="VBZ235" s="1482"/>
      <c r="VCA235" s="1152"/>
      <c r="VCB235" s="1153"/>
      <c r="VCC235" s="1271"/>
      <c r="VCD235" s="1271"/>
      <c r="VCE235" s="1271"/>
      <c r="VCF235" s="619"/>
      <c r="VCG235" s="210"/>
      <c r="VCH235" s="1483"/>
      <c r="VCI235" s="1482"/>
      <c r="VCJ235" s="1152"/>
      <c r="VCK235" s="1153"/>
      <c r="VCL235" s="1271"/>
      <c r="VCM235" s="1271"/>
      <c r="VCN235" s="1271"/>
      <c r="VCO235" s="619"/>
      <c r="VCP235" s="210"/>
      <c r="VCQ235" s="1483"/>
      <c r="VCR235" s="1482"/>
      <c r="VCS235" s="1152"/>
      <c r="VCT235" s="1153"/>
      <c r="VCU235" s="1271"/>
      <c r="VCV235" s="1271"/>
      <c r="VCW235" s="1271"/>
      <c r="VCX235" s="619"/>
      <c r="VCY235" s="210"/>
      <c r="VCZ235" s="1483"/>
      <c r="VDA235" s="1482"/>
      <c r="VDB235" s="1152"/>
      <c r="VDC235" s="1153"/>
      <c r="VDD235" s="1271"/>
      <c r="VDE235" s="1271"/>
      <c r="VDF235" s="1271"/>
      <c r="VDG235" s="619"/>
      <c r="VDH235" s="210"/>
      <c r="VDI235" s="1483"/>
      <c r="VDJ235" s="1482"/>
      <c r="VDK235" s="1152"/>
      <c r="VDL235" s="1153"/>
      <c r="VDM235" s="1271"/>
      <c r="VDN235" s="1271"/>
      <c r="VDO235" s="1271"/>
      <c r="VDP235" s="619"/>
      <c r="VDQ235" s="210"/>
      <c r="VDR235" s="1483"/>
      <c r="VDS235" s="1482"/>
      <c r="VDT235" s="1152"/>
      <c r="VDU235" s="1153"/>
      <c r="VDV235" s="1271"/>
      <c r="VDW235" s="1271"/>
      <c r="VDX235" s="1271"/>
      <c r="VDY235" s="619"/>
      <c r="VDZ235" s="210"/>
      <c r="VEA235" s="1483"/>
      <c r="VEB235" s="1482"/>
      <c r="VEC235" s="1152"/>
      <c r="VED235" s="1153"/>
      <c r="VEE235" s="1271"/>
      <c r="VEF235" s="1271"/>
      <c r="VEG235" s="1271"/>
      <c r="VEH235" s="619"/>
      <c r="VEI235" s="210"/>
      <c r="VEJ235" s="1483"/>
      <c r="VEK235" s="1482"/>
      <c r="VEL235" s="1152"/>
      <c r="VEM235" s="1153"/>
      <c r="VEN235" s="1271"/>
      <c r="VEO235" s="1271"/>
      <c r="VEP235" s="1271"/>
      <c r="VEQ235" s="619"/>
      <c r="VER235" s="210"/>
      <c r="VES235" s="1483"/>
      <c r="VET235" s="1482"/>
      <c r="VEU235" s="1152"/>
      <c r="VEV235" s="1153"/>
      <c r="VEW235" s="1271"/>
      <c r="VEX235" s="1271"/>
      <c r="VEY235" s="1271"/>
      <c r="VEZ235" s="619"/>
      <c r="VFA235" s="210"/>
      <c r="VFB235" s="1483"/>
      <c r="VFC235" s="1482"/>
      <c r="VFD235" s="1152"/>
      <c r="VFE235" s="1153"/>
      <c r="VFF235" s="1271"/>
      <c r="VFG235" s="1271"/>
      <c r="VFH235" s="1271"/>
      <c r="VFI235" s="619"/>
      <c r="VFJ235" s="210"/>
      <c r="VFK235" s="1483"/>
      <c r="VFL235" s="1482"/>
      <c r="VFM235" s="1152"/>
      <c r="VFN235" s="1153"/>
      <c r="VFO235" s="1271"/>
      <c r="VFP235" s="1271"/>
      <c r="VFQ235" s="1271"/>
      <c r="VFR235" s="619"/>
      <c r="VFS235" s="210"/>
      <c r="VFT235" s="1483"/>
      <c r="VFU235" s="1482"/>
      <c r="VFV235" s="1152"/>
      <c r="VFW235" s="1153"/>
      <c r="VFX235" s="1271"/>
      <c r="VFY235" s="1271"/>
      <c r="VFZ235" s="1271"/>
      <c r="VGA235" s="619"/>
      <c r="VGB235" s="210"/>
      <c r="VGC235" s="1483"/>
      <c r="VGD235" s="1482"/>
      <c r="VGE235" s="1152"/>
      <c r="VGF235" s="1153"/>
      <c r="VGG235" s="1271"/>
      <c r="VGH235" s="1271"/>
      <c r="VGI235" s="1271"/>
      <c r="VGJ235" s="619"/>
      <c r="VGK235" s="210"/>
      <c r="VGL235" s="1483"/>
      <c r="VGM235" s="1482"/>
      <c r="VGN235" s="1152"/>
      <c r="VGO235" s="1153"/>
      <c r="VGP235" s="1271"/>
      <c r="VGQ235" s="1271"/>
      <c r="VGR235" s="1271"/>
      <c r="VGS235" s="619"/>
      <c r="VGT235" s="210"/>
      <c r="VGU235" s="1483"/>
      <c r="VGV235" s="1482"/>
      <c r="VGW235" s="1152"/>
      <c r="VGX235" s="1153"/>
      <c r="VGY235" s="1271"/>
      <c r="VGZ235" s="1271"/>
      <c r="VHA235" s="1271"/>
      <c r="VHB235" s="619"/>
      <c r="VHC235" s="210"/>
      <c r="VHD235" s="1483"/>
      <c r="VHE235" s="1482"/>
      <c r="VHF235" s="1152"/>
      <c r="VHG235" s="1153"/>
      <c r="VHH235" s="1271"/>
      <c r="VHI235" s="1271"/>
      <c r="VHJ235" s="1271"/>
      <c r="VHK235" s="619"/>
      <c r="VHL235" s="210"/>
      <c r="VHM235" s="1483"/>
      <c r="VHN235" s="1482"/>
      <c r="VHO235" s="1152"/>
      <c r="VHP235" s="1153"/>
      <c r="VHQ235" s="1271"/>
      <c r="VHR235" s="1271"/>
      <c r="VHS235" s="1271"/>
      <c r="VHT235" s="619"/>
      <c r="VHU235" s="210"/>
      <c r="VHV235" s="1483"/>
      <c r="VHW235" s="1482"/>
      <c r="VHX235" s="1152"/>
      <c r="VHY235" s="1153"/>
      <c r="VHZ235" s="1271"/>
      <c r="VIA235" s="1271"/>
      <c r="VIB235" s="1271"/>
      <c r="VIC235" s="619"/>
      <c r="VID235" s="210"/>
      <c r="VIE235" s="1483"/>
      <c r="VIF235" s="1482"/>
      <c r="VIG235" s="1152"/>
      <c r="VIH235" s="1153"/>
      <c r="VII235" s="1271"/>
      <c r="VIJ235" s="1271"/>
      <c r="VIK235" s="1271"/>
      <c r="VIL235" s="619"/>
      <c r="VIM235" s="210"/>
      <c r="VIN235" s="1483"/>
      <c r="VIO235" s="1482"/>
      <c r="VIP235" s="1152"/>
      <c r="VIQ235" s="1153"/>
      <c r="VIR235" s="1271"/>
      <c r="VIS235" s="1271"/>
      <c r="VIT235" s="1271"/>
      <c r="VIU235" s="619"/>
      <c r="VIV235" s="210"/>
      <c r="VIW235" s="1483"/>
      <c r="VIX235" s="1482"/>
      <c r="VIY235" s="1152"/>
      <c r="VIZ235" s="1153"/>
      <c r="VJA235" s="1271"/>
      <c r="VJB235" s="1271"/>
      <c r="VJC235" s="1271"/>
      <c r="VJD235" s="619"/>
      <c r="VJE235" s="210"/>
      <c r="VJF235" s="1483"/>
      <c r="VJG235" s="1482"/>
      <c r="VJH235" s="1152"/>
      <c r="VJI235" s="1153"/>
      <c r="VJJ235" s="1271"/>
      <c r="VJK235" s="1271"/>
      <c r="VJL235" s="1271"/>
      <c r="VJM235" s="619"/>
      <c r="VJN235" s="210"/>
      <c r="VJO235" s="1483"/>
      <c r="VJP235" s="1482"/>
      <c r="VJQ235" s="1152"/>
      <c r="VJR235" s="1153"/>
      <c r="VJS235" s="1271"/>
      <c r="VJT235" s="1271"/>
      <c r="VJU235" s="1271"/>
      <c r="VJV235" s="619"/>
      <c r="VJW235" s="210"/>
      <c r="VJX235" s="1483"/>
      <c r="VJY235" s="1482"/>
      <c r="VJZ235" s="1152"/>
      <c r="VKA235" s="1153"/>
      <c r="VKB235" s="1271"/>
      <c r="VKC235" s="1271"/>
      <c r="VKD235" s="1271"/>
      <c r="VKE235" s="619"/>
      <c r="VKF235" s="210"/>
      <c r="VKG235" s="1483"/>
      <c r="VKH235" s="1482"/>
      <c r="VKI235" s="1152"/>
      <c r="VKJ235" s="1153"/>
      <c r="VKK235" s="1271"/>
      <c r="VKL235" s="1271"/>
      <c r="VKM235" s="1271"/>
      <c r="VKN235" s="619"/>
      <c r="VKO235" s="210"/>
      <c r="VKP235" s="1483"/>
      <c r="VKQ235" s="1482"/>
      <c r="VKR235" s="1152"/>
      <c r="VKS235" s="1153"/>
      <c r="VKT235" s="1271"/>
      <c r="VKU235" s="1271"/>
      <c r="VKV235" s="1271"/>
      <c r="VKW235" s="619"/>
      <c r="VKX235" s="210"/>
      <c r="VKY235" s="1483"/>
      <c r="VKZ235" s="1482"/>
      <c r="VLA235" s="1152"/>
      <c r="VLB235" s="1153"/>
      <c r="VLC235" s="1271"/>
      <c r="VLD235" s="1271"/>
      <c r="VLE235" s="1271"/>
      <c r="VLF235" s="619"/>
      <c r="VLG235" s="210"/>
      <c r="VLH235" s="1483"/>
      <c r="VLI235" s="1482"/>
      <c r="VLJ235" s="1152"/>
      <c r="VLK235" s="1153"/>
      <c r="VLL235" s="1271"/>
      <c r="VLM235" s="1271"/>
      <c r="VLN235" s="1271"/>
      <c r="VLO235" s="619"/>
      <c r="VLP235" s="210"/>
      <c r="VLQ235" s="1483"/>
      <c r="VLR235" s="1482"/>
      <c r="VLS235" s="1152"/>
      <c r="VLT235" s="1153"/>
      <c r="VLU235" s="1271"/>
      <c r="VLV235" s="1271"/>
      <c r="VLW235" s="1271"/>
      <c r="VLX235" s="619"/>
      <c r="VLY235" s="210"/>
      <c r="VLZ235" s="1483"/>
      <c r="VMA235" s="1482"/>
      <c r="VMB235" s="1152"/>
      <c r="VMC235" s="1153"/>
      <c r="VMD235" s="1271"/>
      <c r="VME235" s="1271"/>
      <c r="VMF235" s="1271"/>
      <c r="VMG235" s="619"/>
      <c r="VMH235" s="210"/>
      <c r="VMI235" s="1483"/>
      <c r="VMJ235" s="1482"/>
      <c r="VMK235" s="1152"/>
      <c r="VML235" s="1153"/>
      <c r="VMM235" s="1271"/>
      <c r="VMN235" s="1271"/>
      <c r="VMO235" s="1271"/>
      <c r="VMP235" s="619"/>
      <c r="VMQ235" s="210"/>
      <c r="VMR235" s="1483"/>
      <c r="VMS235" s="1482"/>
      <c r="VMT235" s="1152"/>
      <c r="VMU235" s="1153"/>
      <c r="VMV235" s="1271"/>
      <c r="VMW235" s="1271"/>
      <c r="VMX235" s="1271"/>
      <c r="VMY235" s="619"/>
      <c r="VMZ235" s="210"/>
      <c r="VNA235" s="1483"/>
      <c r="VNB235" s="1482"/>
      <c r="VNC235" s="1152"/>
      <c r="VND235" s="1153"/>
      <c r="VNE235" s="1271"/>
      <c r="VNF235" s="1271"/>
      <c r="VNG235" s="1271"/>
      <c r="VNH235" s="619"/>
      <c r="VNI235" s="210"/>
      <c r="VNJ235" s="1483"/>
      <c r="VNK235" s="1482"/>
      <c r="VNL235" s="1152"/>
      <c r="VNM235" s="1153"/>
      <c r="VNN235" s="1271"/>
      <c r="VNO235" s="1271"/>
      <c r="VNP235" s="1271"/>
      <c r="VNQ235" s="619"/>
      <c r="VNR235" s="210"/>
      <c r="VNS235" s="1483"/>
      <c r="VNT235" s="1482"/>
      <c r="VNU235" s="1152"/>
      <c r="VNV235" s="1153"/>
      <c r="VNW235" s="1271"/>
      <c r="VNX235" s="1271"/>
      <c r="VNY235" s="1271"/>
      <c r="VNZ235" s="619"/>
      <c r="VOA235" s="210"/>
      <c r="VOB235" s="1483"/>
      <c r="VOC235" s="1482"/>
      <c r="VOD235" s="1152"/>
      <c r="VOE235" s="1153"/>
      <c r="VOF235" s="1271"/>
      <c r="VOG235" s="1271"/>
      <c r="VOH235" s="1271"/>
      <c r="VOI235" s="619"/>
      <c r="VOJ235" s="210"/>
      <c r="VOK235" s="1483"/>
      <c r="VOL235" s="1482"/>
      <c r="VOM235" s="1152"/>
      <c r="VON235" s="1153"/>
      <c r="VOO235" s="1271"/>
      <c r="VOP235" s="1271"/>
      <c r="VOQ235" s="1271"/>
      <c r="VOR235" s="619"/>
      <c r="VOS235" s="210"/>
      <c r="VOT235" s="1483"/>
      <c r="VOU235" s="1482"/>
      <c r="VOV235" s="1152"/>
      <c r="VOW235" s="1153"/>
      <c r="VOX235" s="1271"/>
      <c r="VOY235" s="1271"/>
      <c r="VOZ235" s="1271"/>
      <c r="VPA235" s="619"/>
      <c r="VPB235" s="210"/>
      <c r="VPC235" s="1483"/>
      <c r="VPD235" s="1482"/>
      <c r="VPE235" s="1152"/>
      <c r="VPF235" s="1153"/>
      <c r="VPG235" s="1271"/>
      <c r="VPH235" s="1271"/>
      <c r="VPI235" s="1271"/>
      <c r="VPJ235" s="619"/>
      <c r="VPK235" s="210"/>
      <c r="VPL235" s="1483"/>
      <c r="VPM235" s="1482"/>
      <c r="VPN235" s="1152"/>
      <c r="VPO235" s="1153"/>
      <c r="VPP235" s="1271"/>
      <c r="VPQ235" s="1271"/>
      <c r="VPR235" s="1271"/>
      <c r="VPS235" s="619"/>
      <c r="VPT235" s="210"/>
      <c r="VPU235" s="1483"/>
      <c r="VPV235" s="1482"/>
      <c r="VPW235" s="1152"/>
      <c r="VPX235" s="1153"/>
      <c r="VPY235" s="1271"/>
      <c r="VPZ235" s="1271"/>
      <c r="VQA235" s="1271"/>
      <c r="VQB235" s="619"/>
      <c r="VQC235" s="210"/>
      <c r="VQD235" s="1483"/>
      <c r="VQE235" s="1482"/>
      <c r="VQF235" s="1152"/>
      <c r="VQG235" s="1153"/>
      <c r="VQH235" s="1271"/>
      <c r="VQI235" s="1271"/>
      <c r="VQJ235" s="1271"/>
      <c r="VQK235" s="619"/>
      <c r="VQL235" s="210"/>
      <c r="VQM235" s="1483"/>
      <c r="VQN235" s="1482"/>
      <c r="VQO235" s="1152"/>
      <c r="VQP235" s="1153"/>
      <c r="VQQ235" s="1271"/>
      <c r="VQR235" s="1271"/>
      <c r="VQS235" s="1271"/>
      <c r="VQT235" s="619"/>
      <c r="VQU235" s="210"/>
      <c r="VQV235" s="1483"/>
      <c r="VQW235" s="1482"/>
      <c r="VQX235" s="1152"/>
      <c r="VQY235" s="1153"/>
      <c r="VQZ235" s="1271"/>
      <c r="VRA235" s="1271"/>
      <c r="VRB235" s="1271"/>
      <c r="VRC235" s="619"/>
      <c r="VRD235" s="210"/>
      <c r="VRE235" s="1483"/>
      <c r="VRF235" s="1482"/>
      <c r="VRG235" s="1152"/>
      <c r="VRH235" s="1153"/>
      <c r="VRI235" s="1271"/>
      <c r="VRJ235" s="1271"/>
      <c r="VRK235" s="1271"/>
      <c r="VRL235" s="619"/>
      <c r="VRM235" s="210"/>
      <c r="VRN235" s="1483"/>
      <c r="VRO235" s="1482"/>
      <c r="VRP235" s="1152"/>
      <c r="VRQ235" s="1153"/>
      <c r="VRR235" s="1271"/>
      <c r="VRS235" s="1271"/>
      <c r="VRT235" s="1271"/>
      <c r="VRU235" s="619"/>
      <c r="VRV235" s="210"/>
      <c r="VRW235" s="1483"/>
      <c r="VRX235" s="1482"/>
      <c r="VRY235" s="1152"/>
      <c r="VRZ235" s="1153"/>
      <c r="VSA235" s="1271"/>
      <c r="VSB235" s="1271"/>
      <c r="VSC235" s="1271"/>
      <c r="VSD235" s="619"/>
      <c r="VSE235" s="210"/>
      <c r="VSF235" s="1483"/>
      <c r="VSG235" s="1482"/>
      <c r="VSH235" s="1152"/>
      <c r="VSI235" s="1153"/>
      <c r="VSJ235" s="1271"/>
      <c r="VSK235" s="1271"/>
      <c r="VSL235" s="1271"/>
      <c r="VSM235" s="619"/>
      <c r="VSN235" s="210"/>
      <c r="VSO235" s="1483"/>
      <c r="VSP235" s="1482"/>
      <c r="VSQ235" s="1152"/>
      <c r="VSR235" s="1153"/>
      <c r="VSS235" s="1271"/>
      <c r="VST235" s="1271"/>
      <c r="VSU235" s="1271"/>
      <c r="VSV235" s="619"/>
      <c r="VSW235" s="210"/>
      <c r="VSX235" s="1483"/>
      <c r="VSY235" s="1482"/>
      <c r="VSZ235" s="1152"/>
      <c r="VTA235" s="1153"/>
      <c r="VTB235" s="1271"/>
      <c r="VTC235" s="1271"/>
      <c r="VTD235" s="1271"/>
      <c r="VTE235" s="619"/>
      <c r="VTF235" s="210"/>
      <c r="VTG235" s="1483"/>
      <c r="VTH235" s="1482"/>
      <c r="VTI235" s="1152"/>
      <c r="VTJ235" s="1153"/>
      <c r="VTK235" s="1271"/>
      <c r="VTL235" s="1271"/>
      <c r="VTM235" s="1271"/>
      <c r="VTN235" s="619"/>
      <c r="VTO235" s="210"/>
      <c r="VTP235" s="1483"/>
      <c r="VTQ235" s="1482"/>
      <c r="VTR235" s="1152"/>
      <c r="VTS235" s="1153"/>
      <c r="VTT235" s="1271"/>
      <c r="VTU235" s="1271"/>
      <c r="VTV235" s="1271"/>
      <c r="VTW235" s="619"/>
      <c r="VTX235" s="210"/>
      <c r="VTY235" s="1483"/>
      <c r="VTZ235" s="1482"/>
      <c r="VUA235" s="1152"/>
      <c r="VUB235" s="1153"/>
      <c r="VUC235" s="1271"/>
      <c r="VUD235" s="1271"/>
      <c r="VUE235" s="1271"/>
      <c r="VUF235" s="619"/>
      <c r="VUG235" s="210"/>
      <c r="VUH235" s="1483"/>
      <c r="VUI235" s="1482"/>
      <c r="VUJ235" s="1152"/>
      <c r="VUK235" s="1153"/>
      <c r="VUL235" s="1271"/>
      <c r="VUM235" s="1271"/>
      <c r="VUN235" s="1271"/>
      <c r="VUO235" s="619"/>
      <c r="VUP235" s="210"/>
      <c r="VUQ235" s="1483"/>
      <c r="VUR235" s="1482"/>
      <c r="VUS235" s="1152"/>
      <c r="VUT235" s="1153"/>
      <c r="VUU235" s="1271"/>
      <c r="VUV235" s="1271"/>
      <c r="VUW235" s="1271"/>
      <c r="VUX235" s="619"/>
      <c r="VUY235" s="210"/>
      <c r="VUZ235" s="1483"/>
      <c r="VVA235" s="1482"/>
      <c r="VVB235" s="1152"/>
      <c r="VVC235" s="1153"/>
      <c r="VVD235" s="1271"/>
      <c r="VVE235" s="1271"/>
      <c r="VVF235" s="1271"/>
      <c r="VVG235" s="619"/>
      <c r="VVH235" s="210"/>
      <c r="VVI235" s="1483"/>
      <c r="VVJ235" s="1482"/>
      <c r="VVK235" s="1152"/>
      <c r="VVL235" s="1153"/>
      <c r="VVM235" s="1271"/>
      <c r="VVN235" s="1271"/>
      <c r="VVO235" s="1271"/>
      <c r="VVP235" s="619"/>
      <c r="VVQ235" s="210"/>
      <c r="VVR235" s="1483"/>
      <c r="VVS235" s="1482"/>
      <c r="VVT235" s="1152"/>
      <c r="VVU235" s="1153"/>
      <c r="VVV235" s="1271"/>
      <c r="VVW235" s="1271"/>
      <c r="VVX235" s="1271"/>
      <c r="VVY235" s="619"/>
      <c r="VVZ235" s="210"/>
      <c r="VWA235" s="1483"/>
      <c r="VWB235" s="1482"/>
      <c r="VWC235" s="1152"/>
      <c r="VWD235" s="1153"/>
      <c r="VWE235" s="1271"/>
      <c r="VWF235" s="1271"/>
      <c r="VWG235" s="1271"/>
      <c r="VWH235" s="619"/>
      <c r="VWI235" s="210"/>
      <c r="VWJ235" s="1483"/>
      <c r="VWK235" s="1482"/>
      <c r="VWL235" s="1152"/>
      <c r="VWM235" s="1153"/>
      <c r="VWN235" s="1271"/>
      <c r="VWO235" s="1271"/>
      <c r="VWP235" s="1271"/>
      <c r="VWQ235" s="619"/>
      <c r="VWR235" s="210"/>
      <c r="VWS235" s="1483"/>
      <c r="VWT235" s="1482"/>
      <c r="VWU235" s="1152"/>
      <c r="VWV235" s="1153"/>
      <c r="VWW235" s="1271"/>
      <c r="VWX235" s="1271"/>
      <c r="VWY235" s="1271"/>
      <c r="VWZ235" s="619"/>
      <c r="VXA235" s="210"/>
      <c r="VXB235" s="1483"/>
      <c r="VXC235" s="1482"/>
      <c r="VXD235" s="1152"/>
      <c r="VXE235" s="1153"/>
      <c r="VXF235" s="1271"/>
      <c r="VXG235" s="1271"/>
      <c r="VXH235" s="1271"/>
      <c r="VXI235" s="619"/>
      <c r="VXJ235" s="210"/>
      <c r="VXK235" s="1483"/>
      <c r="VXL235" s="1482"/>
      <c r="VXM235" s="1152"/>
      <c r="VXN235" s="1153"/>
      <c r="VXO235" s="1271"/>
      <c r="VXP235" s="1271"/>
      <c r="VXQ235" s="1271"/>
      <c r="VXR235" s="619"/>
      <c r="VXS235" s="210"/>
      <c r="VXT235" s="1483"/>
      <c r="VXU235" s="1482"/>
      <c r="VXV235" s="1152"/>
      <c r="VXW235" s="1153"/>
      <c r="VXX235" s="1271"/>
      <c r="VXY235" s="1271"/>
      <c r="VXZ235" s="1271"/>
      <c r="VYA235" s="619"/>
      <c r="VYB235" s="210"/>
      <c r="VYC235" s="1483"/>
      <c r="VYD235" s="1482"/>
      <c r="VYE235" s="1152"/>
      <c r="VYF235" s="1153"/>
      <c r="VYG235" s="1271"/>
      <c r="VYH235" s="1271"/>
      <c r="VYI235" s="1271"/>
      <c r="VYJ235" s="619"/>
      <c r="VYK235" s="210"/>
      <c r="VYL235" s="1483"/>
      <c r="VYM235" s="1482"/>
      <c r="VYN235" s="1152"/>
      <c r="VYO235" s="1153"/>
      <c r="VYP235" s="1271"/>
      <c r="VYQ235" s="1271"/>
      <c r="VYR235" s="1271"/>
      <c r="VYS235" s="619"/>
      <c r="VYT235" s="210"/>
      <c r="VYU235" s="1483"/>
      <c r="VYV235" s="1482"/>
      <c r="VYW235" s="1152"/>
      <c r="VYX235" s="1153"/>
      <c r="VYY235" s="1271"/>
      <c r="VYZ235" s="1271"/>
      <c r="VZA235" s="1271"/>
      <c r="VZB235" s="619"/>
      <c r="VZC235" s="210"/>
      <c r="VZD235" s="1483"/>
      <c r="VZE235" s="1482"/>
      <c r="VZF235" s="1152"/>
      <c r="VZG235" s="1153"/>
      <c r="VZH235" s="1271"/>
      <c r="VZI235" s="1271"/>
      <c r="VZJ235" s="1271"/>
      <c r="VZK235" s="619"/>
      <c r="VZL235" s="210"/>
      <c r="VZM235" s="1483"/>
      <c r="VZN235" s="1482"/>
      <c r="VZO235" s="1152"/>
      <c r="VZP235" s="1153"/>
      <c r="VZQ235" s="1271"/>
      <c r="VZR235" s="1271"/>
      <c r="VZS235" s="1271"/>
      <c r="VZT235" s="619"/>
      <c r="VZU235" s="210"/>
      <c r="VZV235" s="1483"/>
      <c r="VZW235" s="1482"/>
      <c r="VZX235" s="1152"/>
      <c r="VZY235" s="1153"/>
      <c r="VZZ235" s="1271"/>
      <c r="WAA235" s="1271"/>
      <c r="WAB235" s="1271"/>
      <c r="WAC235" s="619"/>
      <c r="WAD235" s="210"/>
      <c r="WAE235" s="1483"/>
      <c r="WAF235" s="1482"/>
      <c r="WAG235" s="1152"/>
      <c r="WAH235" s="1153"/>
      <c r="WAI235" s="1271"/>
      <c r="WAJ235" s="1271"/>
      <c r="WAK235" s="1271"/>
      <c r="WAL235" s="619"/>
      <c r="WAM235" s="210"/>
      <c r="WAN235" s="1483"/>
      <c r="WAO235" s="1482"/>
      <c r="WAP235" s="1152"/>
      <c r="WAQ235" s="1153"/>
      <c r="WAR235" s="1271"/>
      <c r="WAS235" s="1271"/>
      <c r="WAT235" s="1271"/>
      <c r="WAU235" s="619"/>
      <c r="WAV235" s="210"/>
      <c r="WAW235" s="1483"/>
      <c r="WAX235" s="1482"/>
      <c r="WAY235" s="1152"/>
      <c r="WAZ235" s="1153"/>
      <c r="WBA235" s="1271"/>
      <c r="WBB235" s="1271"/>
      <c r="WBC235" s="1271"/>
      <c r="WBD235" s="619"/>
      <c r="WBE235" s="210"/>
      <c r="WBF235" s="1483"/>
      <c r="WBG235" s="1482"/>
      <c r="WBH235" s="1152"/>
      <c r="WBI235" s="1153"/>
      <c r="WBJ235" s="1271"/>
      <c r="WBK235" s="1271"/>
      <c r="WBL235" s="1271"/>
      <c r="WBM235" s="619"/>
      <c r="WBN235" s="210"/>
      <c r="WBO235" s="1483"/>
      <c r="WBP235" s="1482"/>
      <c r="WBQ235" s="1152"/>
      <c r="WBR235" s="1153"/>
      <c r="WBS235" s="1271"/>
      <c r="WBT235" s="1271"/>
      <c r="WBU235" s="1271"/>
      <c r="WBV235" s="619"/>
      <c r="WBW235" s="210"/>
      <c r="WBX235" s="1483"/>
      <c r="WBY235" s="1482"/>
      <c r="WBZ235" s="1152"/>
      <c r="WCA235" s="1153"/>
      <c r="WCB235" s="1271"/>
      <c r="WCC235" s="1271"/>
      <c r="WCD235" s="1271"/>
      <c r="WCE235" s="619"/>
      <c r="WCF235" s="210"/>
      <c r="WCG235" s="1483"/>
      <c r="WCH235" s="1482"/>
      <c r="WCI235" s="1152"/>
      <c r="WCJ235" s="1153"/>
      <c r="WCK235" s="1271"/>
      <c r="WCL235" s="1271"/>
      <c r="WCM235" s="1271"/>
      <c r="WCN235" s="619"/>
      <c r="WCO235" s="210"/>
      <c r="WCP235" s="1483"/>
      <c r="WCQ235" s="1482"/>
      <c r="WCR235" s="1152"/>
      <c r="WCS235" s="1153"/>
      <c r="WCT235" s="1271"/>
      <c r="WCU235" s="1271"/>
      <c r="WCV235" s="1271"/>
      <c r="WCW235" s="619"/>
      <c r="WCX235" s="210"/>
      <c r="WCY235" s="1483"/>
      <c r="WCZ235" s="1482"/>
      <c r="WDA235" s="1152"/>
      <c r="WDB235" s="1153"/>
      <c r="WDC235" s="1271"/>
      <c r="WDD235" s="1271"/>
      <c r="WDE235" s="1271"/>
      <c r="WDF235" s="619"/>
      <c r="WDG235" s="210"/>
      <c r="WDH235" s="1483"/>
      <c r="WDI235" s="1482"/>
      <c r="WDJ235" s="1152"/>
      <c r="WDK235" s="1153"/>
      <c r="WDL235" s="1271"/>
      <c r="WDM235" s="1271"/>
      <c r="WDN235" s="1271"/>
      <c r="WDO235" s="619"/>
      <c r="WDP235" s="210"/>
      <c r="WDQ235" s="1483"/>
      <c r="WDR235" s="1482"/>
      <c r="WDS235" s="1152"/>
      <c r="WDT235" s="1153"/>
      <c r="WDU235" s="1271"/>
      <c r="WDV235" s="1271"/>
      <c r="WDW235" s="1271"/>
      <c r="WDX235" s="619"/>
      <c r="WDY235" s="210"/>
      <c r="WDZ235" s="1483"/>
      <c r="WEA235" s="1482"/>
      <c r="WEB235" s="1152"/>
      <c r="WEC235" s="1153"/>
      <c r="WED235" s="1271"/>
      <c r="WEE235" s="1271"/>
      <c r="WEF235" s="1271"/>
      <c r="WEG235" s="619"/>
      <c r="WEH235" s="210"/>
      <c r="WEI235" s="1483"/>
      <c r="WEJ235" s="1482"/>
      <c r="WEK235" s="1152"/>
      <c r="WEL235" s="1153"/>
      <c r="WEM235" s="1271"/>
      <c r="WEN235" s="1271"/>
      <c r="WEO235" s="1271"/>
      <c r="WEP235" s="619"/>
      <c r="WEQ235" s="210"/>
      <c r="WER235" s="1483"/>
      <c r="WES235" s="1482"/>
      <c r="WET235" s="1152"/>
      <c r="WEU235" s="1153"/>
      <c r="WEV235" s="1271"/>
      <c r="WEW235" s="1271"/>
      <c r="WEX235" s="1271"/>
      <c r="WEY235" s="619"/>
      <c r="WEZ235" s="210"/>
      <c r="WFA235" s="1483"/>
      <c r="WFB235" s="1482"/>
      <c r="WFC235" s="1152"/>
      <c r="WFD235" s="1153"/>
      <c r="WFE235" s="1271"/>
      <c r="WFF235" s="1271"/>
      <c r="WFG235" s="1271"/>
      <c r="WFH235" s="619"/>
      <c r="WFI235" s="210"/>
      <c r="WFJ235" s="1483"/>
      <c r="WFK235" s="1482"/>
      <c r="WFL235" s="1152"/>
      <c r="WFM235" s="1153"/>
      <c r="WFN235" s="1271"/>
      <c r="WFO235" s="1271"/>
      <c r="WFP235" s="1271"/>
      <c r="WFQ235" s="619"/>
      <c r="WFR235" s="210"/>
      <c r="WFS235" s="1483"/>
      <c r="WFT235" s="1482"/>
      <c r="WFU235" s="1152"/>
      <c r="WFV235" s="1153"/>
      <c r="WFW235" s="1271"/>
      <c r="WFX235" s="1271"/>
      <c r="WFY235" s="1271"/>
      <c r="WFZ235" s="619"/>
      <c r="WGA235" s="210"/>
      <c r="WGB235" s="1483"/>
      <c r="WGC235" s="1482"/>
      <c r="WGD235" s="1152"/>
      <c r="WGE235" s="1153"/>
      <c r="WGF235" s="1271"/>
      <c r="WGG235" s="1271"/>
      <c r="WGH235" s="1271"/>
      <c r="WGI235" s="619"/>
      <c r="WGJ235" s="210"/>
      <c r="WGK235" s="1483"/>
      <c r="WGL235" s="1482"/>
      <c r="WGM235" s="1152"/>
      <c r="WGN235" s="1153"/>
      <c r="WGO235" s="1271"/>
      <c r="WGP235" s="1271"/>
      <c r="WGQ235" s="1271"/>
      <c r="WGR235" s="619"/>
      <c r="WGS235" s="210"/>
      <c r="WGT235" s="1483"/>
      <c r="WGU235" s="1482"/>
      <c r="WGV235" s="1152"/>
      <c r="WGW235" s="1153"/>
      <c r="WGX235" s="1271"/>
      <c r="WGY235" s="1271"/>
      <c r="WGZ235" s="1271"/>
      <c r="WHA235" s="619"/>
      <c r="WHB235" s="210"/>
      <c r="WHC235" s="1483"/>
      <c r="WHD235" s="1482"/>
      <c r="WHE235" s="1152"/>
      <c r="WHF235" s="1153"/>
      <c r="WHG235" s="1271"/>
      <c r="WHH235" s="1271"/>
      <c r="WHI235" s="1271"/>
      <c r="WHJ235" s="619"/>
      <c r="WHK235" s="210"/>
      <c r="WHL235" s="1483"/>
      <c r="WHM235" s="1482"/>
      <c r="WHN235" s="1152"/>
      <c r="WHO235" s="1153"/>
      <c r="WHP235" s="1271"/>
      <c r="WHQ235" s="1271"/>
      <c r="WHR235" s="1271"/>
      <c r="WHS235" s="619"/>
      <c r="WHT235" s="210"/>
      <c r="WHU235" s="1483"/>
      <c r="WHV235" s="1482"/>
      <c r="WHW235" s="1152"/>
      <c r="WHX235" s="1153"/>
      <c r="WHY235" s="1271"/>
      <c r="WHZ235" s="1271"/>
      <c r="WIA235" s="1271"/>
      <c r="WIB235" s="619"/>
      <c r="WIC235" s="210"/>
      <c r="WID235" s="1483"/>
      <c r="WIE235" s="1482"/>
      <c r="WIF235" s="1152"/>
      <c r="WIG235" s="1153"/>
      <c r="WIH235" s="1271"/>
      <c r="WII235" s="1271"/>
      <c r="WIJ235" s="1271"/>
      <c r="WIK235" s="619"/>
      <c r="WIL235" s="210"/>
      <c r="WIM235" s="1483"/>
      <c r="WIN235" s="1482"/>
      <c r="WIO235" s="1152"/>
      <c r="WIP235" s="1153"/>
      <c r="WIQ235" s="1271"/>
      <c r="WIR235" s="1271"/>
      <c r="WIS235" s="1271"/>
      <c r="WIT235" s="619"/>
      <c r="WIU235" s="210"/>
      <c r="WIV235" s="1483"/>
      <c r="WIW235" s="1482"/>
      <c r="WIX235" s="1152"/>
      <c r="WIY235" s="1153"/>
      <c r="WIZ235" s="1271"/>
      <c r="WJA235" s="1271"/>
      <c r="WJB235" s="1271"/>
      <c r="WJC235" s="619"/>
      <c r="WJD235" s="210"/>
      <c r="WJE235" s="1483"/>
      <c r="WJF235" s="1482"/>
      <c r="WJG235" s="1152"/>
      <c r="WJH235" s="1153"/>
      <c r="WJI235" s="1271"/>
      <c r="WJJ235" s="1271"/>
      <c r="WJK235" s="1271"/>
      <c r="WJL235" s="619"/>
      <c r="WJM235" s="210"/>
      <c r="WJN235" s="1483"/>
      <c r="WJO235" s="1482"/>
      <c r="WJP235" s="1152"/>
      <c r="WJQ235" s="1153"/>
      <c r="WJR235" s="1271"/>
      <c r="WJS235" s="1271"/>
      <c r="WJT235" s="1271"/>
      <c r="WJU235" s="619"/>
      <c r="WJV235" s="210"/>
      <c r="WJW235" s="1483"/>
      <c r="WJX235" s="1482"/>
      <c r="WJY235" s="1152"/>
      <c r="WJZ235" s="1153"/>
      <c r="WKA235" s="1271"/>
      <c r="WKB235" s="1271"/>
      <c r="WKC235" s="1271"/>
      <c r="WKD235" s="619"/>
      <c r="WKE235" s="210"/>
      <c r="WKF235" s="1483"/>
      <c r="WKG235" s="1482"/>
      <c r="WKH235" s="1152"/>
      <c r="WKI235" s="1153"/>
      <c r="WKJ235" s="1271"/>
      <c r="WKK235" s="1271"/>
      <c r="WKL235" s="1271"/>
      <c r="WKM235" s="619"/>
      <c r="WKN235" s="210"/>
      <c r="WKO235" s="1483"/>
      <c r="WKP235" s="1482"/>
      <c r="WKQ235" s="1152"/>
      <c r="WKR235" s="1153"/>
      <c r="WKS235" s="1271"/>
      <c r="WKT235" s="1271"/>
      <c r="WKU235" s="1271"/>
      <c r="WKV235" s="619"/>
      <c r="WKW235" s="210"/>
      <c r="WKX235" s="1483"/>
      <c r="WKY235" s="1482"/>
      <c r="WKZ235" s="1152"/>
      <c r="WLA235" s="1153"/>
      <c r="WLB235" s="1271"/>
      <c r="WLC235" s="1271"/>
      <c r="WLD235" s="1271"/>
      <c r="WLE235" s="619"/>
      <c r="WLF235" s="210"/>
      <c r="WLG235" s="1483"/>
      <c r="WLH235" s="1482"/>
      <c r="WLI235" s="1152"/>
      <c r="WLJ235" s="1153"/>
      <c r="WLK235" s="1271"/>
      <c r="WLL235" s="1271"/>
      <c r="WLM235" s="1271"/>
      <c r="WLN235" s="619"/>
      <c r="WLO235" s="210"/>
      <c r="WLP235" s="1483"/>
      <c r="WLQ235" s="1482"/>
      <c r="WLR235" s="1152"/>
      <c r="WLS235" s="1153"/>
      <c r="WLT235" s="1271"/>
      <c r="WLU235" s="1271"/>
      <c r="WLV235" s="1271"/>
      <c r="WLW235" s="619"/>
      <c r="WLX235" s="210"/>
      <c r="WLY235" s="1483"/>
      <c r="WLZ235" s="1482"/>
      <c r="WMA235" s="1152"/>
      <c r="WMB235" s="1153"/>
      <c r="WMC235" s="1271"/>
      <c r="WMD235" s="1271"/>
      <c r="WME235" s="1271"/>
      <c r="WMF235" s="619"/>
      <c r="WMG235" s="210"/>
      <c r="WMH235" s="1483"/>
      <c r="WMI235" s="1482"/>
      <c r="WMJ235" s="1152"/>
      <c r="WMK235" s="1153"/>
      <c r="WML235" s="1271"/>
      <c r="WMM235" s="1271"/>
      <c r="WMN235" s="1271"/>
      <c r="WMO235" s="619"/>
      <c r="WMP235" s="210"/>
      <c r="WMQ235" s="1483"/>
      <c r="WMR235" s="1482"/>
      <c r="WMS235" s="1152"/>
      <c r="WMT235" s="1153"/>
      <c r="WMU235" s="1271"/>
      <c r="WMV235" s="1271"/>
      <c r="WMW235" s="1271"/>
      <c r="WMX235" s="619"/>
      <c r="WMY235" s="210"/>
      <c r="WMZ235" s="1483"/>
      <c r="WNA235" s="1482"/>
      <c r="WNB235" s="1152"/>
      <c r="WNC235" s="1153"/>
      <c r="WND235" s="1271"/>
      <c r="WNE235" s="1271"/>
      <c r="WNF235" s="1271"/>
      <c r="WNG235" s="619"/>
      <c r="WNH235" s="210"/>
      <c r="WNI235" s="1483"/>
      <c r="WNJ235" s="1482"/>
      <c r="WNK235" s="1152"/>
      <c r="WNL235" s="1153"/>
      <c r="WNM235" s="1271"/>
      <c r="WNN235" s="1271"/>
      <c r="WNO235" s="1271"/>
      <c r="WNP235" s="619"/>
      <c r="WNQ235" s="210"/>
      <c r="WNR235" s="1483"/>
      <c r="WNS235" s="1482"/>
      <c r="WNT235" s="1152"/>
      <c r="WNU235" s="1153"/>
      <c r="WNV235" s="1271"/>
      <c r="WNW235" s="1271"/>
      <c r="WNX235" s="1271"/>
      <c r="WNY235" s="619"/>
      <c r="WNZ235" s="210"/>
      <c r="WOA235" s="1483"/>
      <c r="WOB235" s="1482"/>
      <c r="WOC235" s="1152"/>
      <c r="WOD235" s="1153"/>
      <c r="WOE235" s="1271"/>
      <c r="WOF235" s="1271"/>
      <c r="WOG235" s="1271"/>
      <c r="WOH235" s="619"/>
      <c r="WOI235" s="210"/>
      <c r="WOJ235" s="1483"/>
      <c r="WOK235" s="1482"/>
      <c r="WOL235" s="1152"/>
      <c r="WOM235" s="1153"/>
      <c r="WON235" s="1271"/>
      <c r="WOO235" s="1271"/>
      <c r="WOP235" s="1271"/>
      <c r="WOQ235" s="619"/>
      <c r="WOR235" s="210"/>
      <c r="WOS235" s="1483"/>
      <c r="WOT235" s="1482"/>
      <c r="WOU235" s="1152"/>
      <c r="WOV235" s="1153"/>
      <c r="WOW235" s="1271"/>
      <c r="WOX235" s="1271"/>
      <c r="WOY235" s="1271"/>
      <c r="WOZ235" s="619"/>
      <c r="WPA235" s="210"/>
      <c r="WPB235" s="1483"/>
      <c r="WPC235" s="1482"/>
      <c r="WPD235" s="1152"/>
      <c r="WPE235" s="1153"/>
      <c r="WPF235" s="1271"/>
      <c r="WPG235" s="1271"/>
      <c r="WPH235" s="1271"/>
      <c r="WPI235" s="619"/>
      <c r="WPJ235" s="210"/>
      <c r="WPK235" s="1483"/>
      <c r="WPL235" s="1482"/>
      <c r="WPM235" s="1152"/>
      <c r="WPN235" s="1153"/>
      <c r="WPO235" s="1271"/>
      <c r="WPP235" s="1271"/>
      <c r="WPQ235" s="1271"/>
      <c r="WPR235" s="619"/>
      <c r="WPS235" s="210"/>
      <c r="WPT235" s="1483"/>
      <c r="WPU235" s="1482"/>
      <c r="WPV235" s="1152"/>
      <c r="WPW235" s="1153"/>
      <c r="WPX235" s="1271"/>
      <c r="WPY235" s="1271"/>
      <c r="WPZ235" s="1271"/>
      <c r="WQA235" s="619"/>
      <c r="WQB235" s="210"/>
      <c r="WQC235" s="1483"/>
      <c r="WQD235" s="1482"/>
      <c r="WQE235" s="1152"/>
      <c r="WQF235" s="1153"/>
      <c r="WQG235" s="1271"/>
      <c r="WQH235" s="1271"/>
      <c r="WQI235" s="1271"/>
      <c r="WQJ235" s="619"/>
      <c r="WQK235" s="210"/>
      <c r="WQL235" s="1483"/>
      <c r="WQM235" s="1482"/>
      <c r="WQN235" s="1152"/>
      <c r="WQO235" s="1153"/>
      <c r="WQP235" s="1271"/>
      <c r="WQQ235" s="1271"/>
      <c r="WQR235" s="1271"/>
      <c r="WQS235" s="619"/>
      <c r="WQT235" s="210"/>
      <c r="WQU235" s="1483"/>
      <c r="WQV235" s="1482"/>
      <c r="WQW235" s="1152"/>
      <c r="WQX235" s="1153"/>
      <c r="WQY235" s="1271"/>
      <c r="WQZ235" s="1271"/>
      <c r="WRA235" s="1271"/>
      <c r="WRB235" s="619"/>
      <c r="WRC235" s="210"/>
      <c r="WRD235" s="1483"/>
      <c r="WRE235" s="1482"/>
      <c r="WRF235" s="1152"/>
      <c r="WRG235" s="1153"/>
      <c r="WRH235" s="1271"/>
      <c r="WRI235" s="1271"/>
      <c r="WRJ235" s="1271"/>
      <c r="WRK235" s="619"/>
      <c r="WRL235" s="210"/>
      <c r="WRM235" s="1483"/>
      <c r="WRN235" s="1482"/>
      <c r="WRO235" s="1152"/>
      <c r="WRP235" s="1153"/>
      <c r="WRQ235" s="1271"/>
      <c r="WRR235" s="1271"/>
      <c r="WRS235" s="1271"/>
      <c r="WRT235" s="619"/>
      <c r="WRU235" s="210"/>
      <c r="WRV235" s="1483"/>
      <c r="WRW235" s="1482"/>
      <c r="WRX235" s="1152"/>
      <c r="WRY235" s="1153"/>
      <c r="WRZ235" s="1271"/>
      <c r="WSA235" s="1271"/>
      <c r="WSB235" s="1271"/>
      <c r="WSC235" s="619"/>
      <c r="WSD235" s="210"/>
      <c r="WSE235" s="1483"/>
      <c r="WSF235" s="1482"/>
      <c r="WSG235" s="1152"/>
      <c r="WSH235" s="1153"/>
      <c r="WSI235" s="1271"/>
      <c r="WSJ235" s="1271"/>
      <c r="WSK235" s="1271"/>
      <c r="WSL235" s="619"/>
      <c r="WSM235" s="210"/>
      <c r="WSN235" s="1483"/>
      <c r="WSO235" s="1482"/>
      <c r="WSP235" s="1152"/>
      <c r="WSQ235" s="1153"/>
      <c r="WSR235" s="1271"/>
      <c r="WSS235" s="1271"/>
      <c r="WST235" s="1271"/>
      <c r="WSU235" s="619"/>
      <c r="WSV235" s="210"/>
      <c r="WSW235" s="1483"/>
      <c r="WSX235" s="1482"/>
      <c r="WSY235" s="1152"/>
      <c r="WSZ235" s="1153"/>
      <c r="WTA235" s="1271"/>
      <c r="WTB235" s="1271"/>
      <c r="WTC235" s="1271"/>
      <c r="WTD235" s="619"/>
      <c r="WTE235" s="210"/>
      <c r="WTF235" s="1483"/>
      <c r="WTG235" s="1482"/>
      <c r="WTH235" s="1152"/>
      <c r="WTI235" s="1153"/>
      <c r="WTJ235" s="1271"/>
      <c r="WTK235" s="1271"/>
      <c r="WTL235" s="1271"/>
      <c r="WTM235" s="619"/>
      <c r="WTN235" s="210"/>
      <c r="WTO235" s="1483"/>
      <c r="WTP235" s="1482"/>
      <c r="WTQ235" s="1152"/>
      <c r="WTR235" s="1153"/>
      <c r="WTS235" s="1271"/>
      <c r="WTT235" s="1271"/>
      <c r="WTU235" s="1271"/>
      <c r="WTV235" s="619"/>
      <c r="WTW235" s="210"/>
      <c r="WTX235" s="1483"/>
      <c r="WTY235" s="1482"/>
      <c r="WTZ235" s="1152"/>
      <c r="WUA235" s="1153"/>
      <c r="WUB235" s="1271"/>
      <c r="WUC235" s="1271"/>
      <c r="WUD235" s="1271"/>
      <c r="WUE235" s="619"/>
      <c r="WUF235" s="210"/>
      <c r="WUG235" s="1483"/>
      <c r="WUH235" s="1482"/>
      <c r="WUI235" s="1152"/>
      <c r="WUJ235" s="1153"/>
      <c r="WUK235" s="1271"/>
      <c r="WUL235" s="1271"/>
      <c r="WUM235" s="1271"/>
      <c r="WUN235" s="619"/>
      <c r="WUO235" s="210"/>
      <c r="WUP235" s="1483"/>
      <c r="WUQ235" s="1482"/>
      <c r="WUR235" s="1152"/>
      <c r="WUS235" s="1153"/>
      <c r="WUT235" s="1271"/>
      <c r="WUU235" s="1271"/>
      <c r="WUV235" s="1271"/>
      <c r="WUW235" s="619"/>
      <c r="WUX235" s="210"/>
      <c r="WUY235" s="1483"/>
      <c r="WUZ235" s="1482"/>
      <c r="WVA235" s="1152"/>
      <c r="WVB235" s="1153"/>
      <c r="WVC235" s="1271"/>
      <c r="WVD235" s="1271"/>
      <c r="WVE235" s="1271"/>
      <c r="WVF235" s="619"/>
      <c r="WVG235" s="210"/>
      <c r="WVH235" s="1483"/>
      <c r="WVI235" s="1482"/>
      <c r="WVJ235" s="1152"/>
      <c r="WVK235" s="1153"/>
      <c r="WVL235" s="1271"/>
      <c r="WVM235" s="1271"/>
      <c r="WVN235" s="1271"/>
      <c r="WVO235" s="619"/>
      <c r="WVP235" s="210"/>
      <c r="WVQ235" s="1483"/>
      <c r="WVR235" s="1482"/>
      <c r="WVS235" s="1152"/>
      <c r="WVT235" s="1153"/>
      <c r="WVU235" s="1271"/>
      <c r="WVV235" s="1271"/>
      <c r="WVW235" s="1271"/>
      <c r="WVX235" s="619"/>
      <c r="WVY235" s="210"/>
      <c r="WVZ235" s="1483"/>
      <c r="WWA235" s="1482"/>
      <c r="WWB235" s="1152"/>
      <c r="WWC235" s="1153"/>
      <c r="WWD235" s="1271"/>
      <c r="WWE235" s="1271"/>
      <c r="WWF235" s="1271"/>
      <c r="WWG235" s="619"/>
      <c r="WWH235" s="210"/>
      <c r="WWI235" s="1483"/>
      <c r="WWJ235" s="1482"/>
      <c r="WWK235" s="1152"/>
      <c r="WWL235" s="1153"/>
      <c r="WWM235" s="1271"/>
      <c r="WWN235" s="1271"/>
      <c r="WWO235" s="1271"/>
      <c r="WWP235" s="619"/>
      <c r="WWQ235" s="210"/>
      <c r="WWR235" s="1483"/>
      <c r="WWS235" s="1482"/>
      <c r="WWT235" s="1152"/>
      <c r="WWU235" s="1153"/>
      <c r="WWV235" s="1271"/>
      <c r="WWW235" s="1271"/>
      <c r="WWX235" s="1271"/>
      <c r="WWY235" s="619"/>
      <c r="WWZ235" s="210"/>
      <c r="WXA235" s="1483"/>
      <c r="WXB235" s="1482"/>
      <c r="WXC235" s="1152"/>
      <c r="WXD235" s="1153"/>
      <c r="WXE235" s="1271"/>
      <c r="WXF235" s="1271"/>
      <c r="WXG235" s="1271"/>
      <c r="WXH235" s="619"/>
      <c r="WXI235" s="210"/>
      <c r="WXJ235" s="1483"/>
      <c r="WXK235" s="1482"/>
      <c r="WXL235" s="1152"/>
      <c r="WXM235" s="1153"/>
      <c r="WXN235" s="1271"/>
      <c r="WXO235" s="1271"/>
      <c r="WXP235" s="1271"/>
      <c r="WXQ235" s="619"/>
      <c r="WXR235" s="210"/>
      <c r="WXS235" s="1483"/>
      <c r="WXT235" s="1482"/>
      <c r="WXU235" s="1152"/>
      <c r="WXV235" s="1153"/>
      <c r="WXW235" s="1271"/>
      <c r="WXX235" s="1271"/>
      <c r="WXY235" s="1271"/>
      <c r="WXZ235" s="619"/>
      <c r="WYA235" s="210"/>
      <c r="WYB235" s="1483"/>
      <c r="WYC235" s="1482"/>
      <c r="WYD235" s="1152"/>
      <c r="WYE235" s="1153"/>
      <c r="WYF235" s="1271"/>
      <c r="WYG235" s="1271"/>
      <c r="WYH235" s="1271"/>
      <c r="WYI235" s="619"/>
      <c r="WYJ235" s="210"/>
      <c r="WYK235" s="1483"/>
      <c r="WYL235" s="1482"/>
      <c r="WYM235" s="1152"/>
      <c r="WYN235" s="1153"/>
      <c r="WYO235" s="1271"/>
      <c r="WYP235" s="1271"/>
      <c r="WYQ235" s="1271"/>
      <c r="WYR235" s="619"/>
      <c r="WYS235" s="210"/>
      <c r="WYT235" s="1483"/>
      <c r="WYU235" s="1482"/>
      <c r="WYV235" s="1152"/>
      <c r="WYW235" s="1153"/>
      <c r="WYX235" s="1271"/>
      <c r="WYY235" s="1271"/>
      <c r="WYZ235" s="1271"/>
      <c r="WZA235" s="619"/>
      <c r="WZB235" s="210"/>
      <c r="WZC235" s="1483"/>
      <c r="WZD235" s="1482"/>
      <c r="WZE235" s="1152"/>
      <c r="WZF235" s="1153"/>
      <c r="WZG235" s="1271"/>
      <c r="WZH235" s="1271"/>
      <c r="WZI235" s="1271"/>
      <c r="WZJ235" s="619"/>
      <c r="WZK235" s="210"/>
      <c r="WZL235" s="1483"/>
      <c r="WZM235" s="1482"/>
      <c r="WZN235" s="1152"/>
      <c r="WZO235" s="1153"/>
      <c r="WZP235" s="1271"/>
      <c r="WZQ235" s="1271"/>
      <c r="WZR235" s="1271"/>
      <c r="WZS235" s="619"/>
      <c r="WZT235" s="210"/>
      <c r="WZU235" s="1483"/>
      <c r="WZV235" s="1482"/>
      <c r="WZW235" s="1152"/>
      <c r="WZX235" s="1153"/>
      <c r="WZY235" s="1271"/>
      <c r="WZZ235" s="1271"/>
      <c r="XAA235" s="1271"/>
      <c r="XAB235" s="619"/>
      <c r="XAC235" s="210"/>
      <c r="XAD235" s="1483"/>
      <c r="XAE235" s="1482"/>
      <c r="XAF235" s="1152"/>
      <c r="XAG235" s="1153"/>
      <c r="XAH235" s="1271"/>
      <c r="XAI235" s="1271"/>
      <c r="XAJ235" s="1271"/>
      <c r="XAK235" s="619"/>
      <c r="XAL235" s="210"/>
      <c r="XAM235" s="1483"/>
      <c r="XAN235" s="1482"/>
      <c r="XAO235" s="1152"/>
      <c r="XAP235" s="1153"/>
      <c r="XAQ235" s="1271"/>
      <c r="XAR235" s="1271"/>
      <c r="XAS235" s="1271"/>
      <c r="XAT235" s="619"/>
      <c r="XAU235" s="210"/>
      <c r="XAV235" s="1483"/>
      <c r="XAW235" s="1482"/>
      <c r="XAX235" s="1152"/>
      <c r="XAY235" s="1153"/>
      <c r="XAZ235" s="1271"/>
      <c r="XBA235" s="1271"/>
      <c r="XBB235" s="1271"/>
      <c r="XBC235" s="619"/>
      <c r="XBD235" s="210"/>
      <c r="XBE235" s="1483"/>
      <c r="XBF235" s="1482"/>
      <c r="XBG235" s="1152"/>
      <c r="XBH235" s="1153"/>
      <c r="XBI235" s="1271"/>
      <c r="XBJ235" s="1271"/>
      <c r="XBK235" s="1271"/>
      <c r="XBL235" s="619"/>
      <c r="XBM235" s="210"/>
      <c r="XBN235" s="1483"/>
      <c r="XBO235" s="1482"/>
      <c r="XBP235" s="1152"/>
      <c r="XBQ235" s="1153"/>
      <c r="XBR235" s="1271"/>
      <c r="XBS235" s="1271"/>
      <c r="XBT235" s="1271"/>
      <c r="XBU235" s="619"/>
      <c r="XBV235" s="210"/>
      <c r="XBW235" s="1483"/>
      <c r="XBX235" s="1482"/>
      <c r="XBY235" s="1152"/>
      <c r="XBZ235" s="1153"/>
      <c r="XCA235" s="1271"/>
      <c r="XCB235" s="1271"/>
      <c r="XCC235" s="1271"/>
      <c r="XCD235" s="619"/>
      <c r="XCE235" s="210"/>
      <c r="XCF235" s="1483"/>
      <c r="XCG235" s="1482"/>
      <c r="XCH235" s="1152"/>
      <c r="XCI235" s="1153"/>
      <c r="XCJ235" s="1271"/>
      <c r="XCK235" s="1271"/>
      <c r="XCL235" s="1271"/>
      <c r="XCM235" s="619"/>
      <c r="XCN235" s="210"/>
      <c r="XCO235" s="1483"/>
      <c r="XCP235" s="1482"/>
      <c r="XCQ235" s="1152"/>
      <c r="XCR235" s="1153"/>
      <c r="XCS235" s="1271"/>
      <c r="XCT235" s="1271"/>
      <c r="XCU235" s="1271"/>
      <c r="XCV235" s="619"/>
      <c r="XCW235" s="210"/>
      <c r="XCX235" s="1483"/>
      <c r="XCY235" s="1482"/>
      <c r="XCZ235" s="1152"/>
      <c r="XDA235" s="1153"/>
      <c r="XDB235" s="1271"/>
      <c r="XDC235" s="1271"/>
      <c r="XDD235" s="1271"/>
      <c r="XDE235" s="619"/>
      <c r="XDF235" s="210"/>
      <c r="XDG235" s="1483"/>
      <c r="XDH235" s="1482"/>
      <c r="XDI235" s="1152"/>
      <c r="XDJ235" s="1153"/>
      <c r="XDK235" s="1271"/>
      <c r="XDL235" s="1271"/>
      <c r="XDM235" s="1271"/>
      <c r="XDN235" s="619"/>
      <c r="XDO235" s="210"/>
      <c r="XDP235" s="1483"/>
      <c r="XDQ235" s="1482"/>
      <c r="XDR235" s="1152"/>
      <c r="XDS235" s="1153"/>
      <c r="XDT235" s="1271"/>
      <c r="XDU235" s="1271"/>
      <c r="XDV235" s="1271"/>
      <c r="XDW235" s="619"/>
      <c r="XDX235" s="210"/>
      <c r="XDY235" s="1483"/>
      <c r="XDZ235" s="1482"/>
      <c r="XEA235" s="1152"/>
      <c r="XEB235" s="1153"/>
      <c r="XEC235" s="1271"/>
      <c r="XED235" s="1271"/>
      <c r="XEE235" s="1271"/>
      <c r="XEF235" s="619"/>
      <c r="XEG235" s="210"/>
      <c r="XEH235" s="1483"/>
      <c r="XEI235" s="1482"/>
      <c r="XEJ235" s="1152"/>
      <c r="XEK235" s="1153"/>
      <c r="XEL235" s="1271"/>
      <c r="XEM235" s="1271"/>
      <c r="XEN235" s="1271"/>
      <c r="XEO235" s="619"/>
      <c r="XEP235" s="210"/>
      <c r="XEQ235" s="1483"/>
      <c r="XER235" s="1482"/>
      <c r="XES235" s="1152"/>
      <c r="XET235" s="1153"/>
      <c r="XEU235" s="1271"/>
      <c r="XEV235" s="1271"/>
      <c r="XEW235" s="1271"/>
      <c r="XEX235" s="619"/>
      <c r="XEY235" s="210"/>
      <c r="XEZ235" s="1483"/>
      <c r="XFA235" s="1482"/>
    </row>
    <row r="236" spans="1:16381" s="142" customFormat="1" ht="15.75" hidden="1" customHeight="1">
      <c r="A236" s="1497"/>
      <c r="B236" s="160" t="s">
        <v>275</v>
      </c>
      <c r="C236" s="157" t="s">
        <v>467</v>
      </c>
      <c r="D236" s="1488"/>
      <c r="E236" s="1265"/>
      <c r="F236" s="1488">
        <f t="shared" si="8"/>
        <v>0</v>
      </c>
      <c r="G236" s="597"/>
      <c r="H236" s="597" t="e">
        <f>#REF!/#REF!%</f>
        <v>#REF!</v>
      </c>
      <c r="I236" s="597" t="e">
        <f>A236/A124%</f>
        <v>#DIV/0!</v>
      </c>
      <c r="J236" s="597"/>
      <c r="K236" s="1230" t="e">
        <f>B236-#REF!</f>
        <v>#VALUE!</v>
      </c>
      <c r="L236" s="597"/>
      <c r="M236" s="597"/>
      <c r="N236" s="597"/>
      <c r="O236" s="1893"/>
      <c r="P236" s="1893"/>
      <c r="Q236" s="1893"/>
      <c r="R236" s="1893"/>
      <c r="S236" s="1893"/>
      <c r="T236" s="1893"/>
      <c r="U236" s="1893"/>
    </row>
    <row r="237" spans="1:16381" s="142" customFormat="1" ht="15.75" hidden="1" customHeight="1">
      <c r="A237" s="1497"/>
      <c r="B237" s="160" t="s">
        <v>280</v>
      </c>
      <c r="C237" s="157" t="s">
        <v>468</v>
      </c>
      <c r="D237" s="1774"/>
      <c r="E237" s="1676"/>
      <c r="F237" s="1488">
        <f t="shared" si="8"/>
        <v>0</v>
      </c>
      <c r="G237" s="1894"/>
      <c r="H237" s="1894"/>
      <c r="I237" s="1894"/>
      <c r="J237" s="1894"/>
      <c r="K237" s="1894" t="e">
        <f>B236/#REF!%</f>
        <v>#VALUE!</v>
      </c>
      <c r="L237" s="1894"/>
      <c r="M237" s="1894"/>
      <c r="N237" s="1894"/>
      <c r="O237" s="1895"/>
      <c r="P237" s="1895"/>
      <c r="Q237" s="1895"/>
      <c r="R237" s="1895"/>
      <c r="S237" s="1895"/>
      <c r="T237" s="1895"/>
      <c r="U237" s="1895"/>
    </row>
    <row r="238" spans="1:16381" s="174" customFormat="1">
      <c r="A238" s="163" t="s">
        <v>23</v>
      </c>
      <c r="B238" s="172" t="s">
        <v>196</v>
      </c>
      <c r="C238" s="165" t="s">
        <v>80</v>
      </c>
      <c r="D238" s="1753">
        <f>SUM(D240,D246,D249,D243,D252,D291)</f>
        <v>322745000</v>
      </c>
      <c r="E238" s="671">
        <f>SUM(E240,E246,E249,E243,E252,E291)</f>
        <v>0</v>
      </c>
      <c r="F238" s="1254">
        <f>SUM(F240,F246,F249,F243,F252,F291)</f>
        <v>322745000</v>
      </c>
      <c r="G238" s="598"/>
      <c r="H238" s="598"/>
      <c r="I238" s="598"/>
      <c r="J238" s="598"/>
      <c r="K238" s="598"/>
      <c r="L238" s="598"/>
      <c r="M238" s="598"/>
      <c r="N238" s="598"/>
      <c r="O238" s="1867"/>
      <c r="P238" s="1867"/>
      <c r="Q238" s="1867"/>
      <c r="R238" s="1867"/>
      <c r="S238" s="1867"/>
      <c r="T238" s="1867"/>
      <c r="U238" s="1867"/>
    </row>
    <row r="239" spans="1:16381" s="174" customFormat="1">
      <c r="A239" s="163" t="s">
        <v>86</v>
      </c>
      <c r="B239" s="192" t="s">
        <v>197</v>
      </c>
      <c r="C239" s="173" t="s">
        <v>80</v>
      </c>
      <c r="D239" s="1753">
        <f>SUM(D240,D243)</f>
        <v>59436000</v>
      </c>
      <c r="E239" s="671">
        <f>SUM(E240,E243)</f>
        <v>0</v>
      </c>
      <c r="F239" s="671">
        <f>SUM(F240,F243)</f>
        <v>59436000</v>
      </c>
      <c r="G239" s="597"/>
      <c r="H239" s="597"/>
      <c r="I239" s="597"/>
      <c r="J239" s="597"/>
      <c r="K239" s="597"/>
      <c r="L239" s="597"/>
      <c r="M239" s="597"/>
      <c r="N239" s="597"/>
      <c r="O239" s="1893"/>
      <c r="P239" s="1893"/>
      <c r="Q239" s="1893"/>
      <c r="R239" s="1893"/>
      <c r="S239" s="1893"/>
      <c r="T239" s="1893"/>
      <c r="U239" s="1893"/>
    </row>
    <row r="240" spans="1:16381" s="198" customFormat="1">
      <c r="A240" s="164" t="s">
        <v>198</v>
      </c>
      <c r="B240" s="192" t="s">
        <v>199</v>
      </c>
      <c r="C240" s="193" t="s">
        <v>1028</v>
      </c>
      <c r="D240" s="1769">
        <f>SUM(D241:D242)</f>
        <v>58465000</v>
      </c>
      <c r="E240" s="672">
        <f>SUM(E241:E242)</f>
        <v>0</v>
      </c>
      <c r="F240" s="1270">
        <f>SUM(F241:F242)</f>
        <v>58465000</v>
      </c>
      <c r="G240" s="597"/>
      <c r="H240" s="597"/>
      <c r="I240" s="597"/>
      <c r="J240" s="597"/>
      <c r="K240" s="597"/>
      <c r="L240" s="597"/>
      <c r="M240" s="597"/>
      <c r="N240" s="597"/>
      <c r="O240" s="1893"/>
      <c r="P240" s="1893"/>
      <c r="Q240" s="1893"/>
      <c r="R240" s="1893"/>
      <c r="S240" s="1893"/>
      <c r="T240" s="1893"/>
      <c r="U240" s="1893"/>
    </row>
    <row r="241" spans="1:21">
      <c r="A241" s="594"/>
      <c r="B241" s="160" t="s">
        <v>143</v>
      </c>
      <c r="C241" s="157" t="s">
        <v>200</v>
      </c>
      <c r="D241" s="1488">
        <v>58258000</v>
      </c>
      <c r="E241" s="1265"/>
      <c r="F241" s="1272">
        <f>+D241+E241</f>
        <v>58258000</v>
      </c>
      <c r="G241" s="598"/>
      <c r="H241" s="598"/>
      <c r="I241" s="598"/>
      <c r="J241" s="598"/>
      <c r="K241" s="598"/>
      <c r="L241" s="598"/>
      <c r="M241" s="598"/>
      <c r="N241" s="598"/>
      <c r="O241" s="1867"/>
      <c r="P241" s="1867"/>
      <c r="Q241" s="1867"/>
      <c r="R241" s="1867"/>
      <c r="S241" s="1867"/>
      <c r="T241" s="1867"/>
      <c r="U241" s="1867"/>
    </row>
    <row r="242" spans="1:21" s="746" customFormat="1">
      <c r="A242" s="743"/>
      <c r="B242" s="744" t="s">
        <v>146</v>
      </c>
      <c r="C242" s="1624" t="s">
        <v>1024</v>
      </c>
      <c r="D242" s="1775">
        <v>207000</v>
      </c>
      <c r="E242" s="1677"/>
      <c r="F242" s="1274">
        <f>+D242+E242</f>
        <v>207000</v>
      </c>
      <c r="G242" s="524"/>
      <c r="H242" s="524"/>
      <c r="I242" s="524"/>
      <c r="J242" s="524"/>
      <c r="K242" s="524"/>
      <c r="L242" s="524"/>
      <c r="M242" s="524"/>
      <c r="N242" s="524"/>
      <c r="O242" s="136"/>
      <c r="P242" s="136"/>
      <c r="Q242" s="136"/>
      <c r="R242" s="136"/>
      <c r="S242" s="136"/>
      <c r="T242" s="136"/>
      <c r="U242" s="136"/>
    </row>
    <row r="243" spans="1:21" s="198" customFormat="1">
      <c r="A243" s="164" t="s">
        <v>201</v>
      </c>
      <c r="B243" s="192" t="s">
        <v>202</v>
      </c>
      <c r="C243" s="193" t="s">
        <v>80</v>
      </c>
      <c r="D243" s="1765">
        <f>SUM(D244:D245)</f>
        <v>971000</v>
      </c>
      <c r="E243" s="1765">
        <f>SUM(E244:E245)</f>
        <v>0</v>
      </c>
      <c r="F243" s="1765">
        <f>SUM(F244:F245)</f>
        <v>971000</v>
      </c>
      <c r="G243" s="745"/>
      <c r="H243" s="745"/>
      <c r="I243" s="745"/>
      <c r="J243" s="745"/>
      <c r="K243" s="745"/>
      <c r="L243" s="745"/>
      <c r="M243" s="745"/>
      <c r="N243" s="745"/>
      <c r="O243" s="746"/>
      <c r="P243" s="746"/>
      <c r="Q243" s="746"/>
      <c r="R243" s="746"/>
      <c r="S243" s="746"/>
      <c r="T243" s="746"/>
      <c r="U243" s="746"/>
    </row>
    <row r="244" spans="1:21">
      <c r="A244" s="594"/>
      <c r="B244" s="160" t="s">
        <v>143</v>
      </c>
      <c r="C244" s="157" t="s">
        <v>203</v>
      </c>
      <c r="D244" s="1488">
        <v>965000</v>
      </c>
      <c r="E244" s="1265"/>
      <c r="F244" s="1265">
        <f>+D244+E244</f>
        <v>965000</v>
      </c>
      <c r="G244" s="548"/>
      <c r="H244" s="552"/>
      <c r="I244" s="548"/>
      <c r="J244" s="548"/>
      <c r="K244" s="548"/>
      <c r="L244" s="548"/>
      <c r="M244" s="548"/>
      <c r="N244" s="548"/>
      <c r="O244" s="198"/>
      <c r="P244" s="198"/>
      <c r="Q244" s="198"/>
      <c r="R244" s="198"/>
      <c r="S244" s="198"/>
      <c r="T244" s="198"/>
      <c r="U244" s="198"/>
    </row>
    <row r="245" spans="1:21">
      <c r="A245" s="1601"/>
      <c r="B245" s="744" t="s">
        <v>146</v>
      </c>
      <c r="C245" s="1484" t="s">
        <v>1123</v>
      </c>
      <c r="D245" s="1858">
        <v>6000</v>
      </c>
      <c r="E245" s="1859"/>
      <c r="F245" s="1265">
        <f>+D245+E245</f>
        <v>6000</v>
      </c>
      <c r="G245" s="524"/>
      <c r="H245" s="524"/>
      <c r="I245" s="524"/>
      <c r="J245" s="524"/>
      <c r="K245" s="524"/>
      <c r="L245" s="524"/>
      <c r="M245" s="524"/>
      <c r="N245" s="524"/>
    </row>
    <row r="246" spans="1:21" s="198" customFormat="1">
      <c r="A246" s="164" t="s">
        <v>204</v>
      </c>
      <c r="B246" s="192" t="s">
        <v>205</v>
      </c>
      <c r="C246" s="193" t="s">
        <v>1029</v>
      </c>
      <c r="D246" s="1769">
        <f>SUM(D247:D248)</f>
        <v>11413000</v>
      </c>
      <c r="E246" s="672">
        <f>SUM(E247:E248)</f>
        <v>0</v>
      </c>
      <c r="F246" s="672">
        <f>SUM(F247:F248)</f>
        <v>11413000</v>
      </c>
      <c r="G246" s="745"/>
      <c r="H246" s="745"/>
      <c r="I246" s="745"/>
      <c r="J246" s="745"/>
      <c r="K246" s="745"/>
      <c r="L246" s="745"/>
      <c r="M246" s="745"/>
      <c r="N246" s="745"/>
      <c r="O246" s="746"/>
      <c r="P246" s="746"/>
      <c r="Q246" s="746"/>
      <c r="R246" s="746"/>
      <c r="S246" s="746"/>
      <c r="T246" s="746"/>
      <c r="U246" s="746"/>
    </row>
    <row r="247" spans="1:21">
      <c r="A247" s="594"/>
      <c r="B247" s="160" t="s">
        <v>143</v>
      </c>
      <c r="C247" s="157" t="s">
        <v>206</v>
      </c>
      <c r="D247" s="1273">
        <v>11375000</v>
      </c>
      <c r="E247" s="1264"/>
      <c r="F247" s="1273">
        <f>+D247+E247</f>
        <v>11375000</v>
      </c>
      <c r="G247" s="548"/>
      <c r="H247" s="548"/>
      <c r="I247" s="548"/>
      <c r="J247" s="548"/>
      <c r="K247" s="548"/>
      <c r="L247" s="548"/>
      <c r="M247" s="548"/>
      <c r="N247" s="548"/>
      <c r="O247" s="198"/>
      <c r="P247" s="198"/>
      <c r="Q247" s="198"/>
      <c r="R247" s="198"/>
      <c r="S247" s="198"/>
      <c r="T247" s="198"/>
      <c r="U247" s="198"/>
    </row>
    <row r="248" spans="1:21" s="746" customFormat="1">
      <c r="A248" s="743"/>
      <c r="B248" s="744" t="s">
        <v>146</v>
      </c>
      <c r="C248" s="1624" t="s">
        <v>1025</v>
      </c>
      <c r="D248" s="1776">
        <v>38000</v>
      </c>
      <c r="E248" s="1678"/>
      <c r="F248" s="1274">
        <f>+D248+E248</f>
        <v>38000</v>
      </c>
      <c r="G248" s="548"/>
      <c r="H248" s="548"/>
      <c r="I248" s="548"/>
      <c r="J248" s="548"/>
      <c r="K248" s="548"/>
      <c r="L248" s="548"/>
      <c r="M248" s="548"/>
      <c r="N248" s="548"/>
      <c r="O248" s="198"/>
      <c r="P248" s="198"/>
      <c r="Q248" s="198"/>
      <c r="R248" s="198"/>
      <c r="S248" s="198"/>
      <c r="T248" s="198"/>
      <c r="U248" s="198"/>
    </row>
    <row r="249" spans="1:21" s="198" customFormat="1">
      <c r="A249" s="164" t="s">
        <v>207</v>
      </c>
      <c r="B249" s="195" t="s">
        <v>208</v>
      </c>
      <c r="C249" s="193" t="s">
        <v>1029</v>
      </c>
      <c r="D249" s="1769">
        <f>SUM(D250:D251)</f>
        <v>1586000</v>
      </c>
      <c r="E249" s="672">
        <f>SUM(E250:E251)</f>
        <v>0</v>
      </c>
      <c r="F249" s="672">
        <f>SUM(F250:F251)</f>
        <v>1586000</v>
      </c>
      <c r="G249" s="524"/>
      <c r="H249" s="524"/>
      <c r="I249" s="524"/>
      <c r="J249" s="524"/>
      <c r="K249" s="524"/>
      <c r="L249" s="524"/>
      <c r="M249" s="524"/>
      <c r="N249" s="524"/>
      <c r="O249" s="136"/>
      <c r="P249" s="136"/>
      <c r="Q249" s="136"/>
      <c r="R249" s="136"/>
      <c r="S249" s="136"/>
      <c r="T249" s="136"/>
      <c r="U249" s="136"/>
    </row>
    <row r="250" spans="1:21" ht="15" customHeight="1">
      <c r="A250" s="594"/>
      <c r="B250" s="160" t="s">
        <v>143</v>
      </c>
      <c r="C250" s="157" t="s">
        <v>209</v>
      </c>
      <c r="D250" s="1273">
        <v>1579000</v>
      </c>
      <c r="E250" s="1264"/>
      <c r="F250" s="1273">
        <f>+D250+E250</f>
        <v>1579000</v>
      </c>
      <c r="G250" s="548" t="e">
        <f>B250/#REF!</f>
        <v>#VALUE!</v>
      </c>
      <c r="H250" s="548"/>
      <c r="I250" s="548"/>
      <c r="J250" s="548"/>
      <c r="K250" s="548"/>
      <c r="L250" s="548"/>
      <c r="M250" s="548"/>
      <c r="N250" s="548"/>
      <c r="O250" s="198"/>
      <c r="P250" s="198"/>
      <c r="Q250" s="198"/>
      <c r="R250" s="198"/>
      <c r="S250" s="198"/>
      <c r="T250" s="198"/>
      <c r="U250" s="198"/>
    </row>
    <row r="251" spans="1:21" s="746" customFormat="1" ht="15" customHeight="1">
      <c r="A251" s="743"/>
      <c r="B251" s="744" t="s">
        <v>146</v>
      </c>
      <c r="C251" s="1624" t="s">
        <v>1026</v>
      </c>
      <c r="D251" s="1776">
        <v>7000</v>
      </c>
      <c r="E251" s="1678"/>
      <c r="F251" s="1274">
        <f>+D251+E251</f>
        <v>7000</v>
      </c>
      <c r="G251" s="548" t="e">
        <f>B251/#REF!</f>
        <v>#VALUE!</v>
      </c>
      <c r="H251" s="1515"/>
      <c r="I251" s="1515"/>
      <c r="J251" s="1515"/>
      <c r="K251" s="1515"/>
      <c r="L251" s="1515"/>
      <c r="M251" s="1515"/>
      <c r="N251" s="1515"/>
      <c r="O251" s="1516"/>
      <c r="P251" s="1516"/>
      <c r="Q251" s="1516"/>
      <c r="R251" s="1516"/>
      <c r="S251" s="1516"/>
      <c r="T251" s="1516"/>
      <c r="U251" s="1516"/>
    </row>
    <row r="252" spans="1:21" s="198" customFormat="1">
      <c r="A252" s="164" t="s">
        <v>210</v>
      </c>
      <c r="B252" s="192" t="s">
        <v>211</v>
      </c>
      <c r="C252" s="193" t="s">
        <v>80</v>
      </c>
      <c r="D252" s="1765">
        <f>SUM(D255,D272)</f>
        <v>76310000</v>
      </c>
      <c r="E252" s="1669">
        <f>SUM(E255,E272)</f>
        <v>0</v>
      </c>
      <c r="F252" s="1263">
        <f>SUM(F255,F272)</f>
        <v>76310000</v>
      </c>
      <c r="G252" s="548" t="e">
        <f>B252/#REF!</f>
        <v>#VALUE!</v>
      </c>
      <c r="H252" s="745"/>
      <c r="I252" s="745"/>
      <c r="J252" s="745"/>
      <c r="K252" s="745"/>
      <c r="L252" s="745"/>
      <c r="M252" s="745"/>
      <c r="N252" s="745"/>
      <c r="O252" s="746"/>
      <c r="P252" s="746"/>
      <c r="Q252" s="746"/>
      <c r="R252" s="746"/>
      <c r="S252" s="746"/>
      <c r="T252" s="746"/>
      <c r="U252" s="746"/>
    </row>
    <row r="253" spans="1:21" s="198" customFormat="1">
      <c r="A253" s="612"/>
      <c r="B253" s="212" t="s">
        <v>143</v>
      </c>
      <c r="C253" s="193" t="s">
        <v>80</v>
      </c>
      <c r="D253" s="1765">
        <f>D255-D266+D272</f>
        <v>76233000</v>
      </c>
      <c r="E253" s="1669">
        <f>E255-E266+E272</f>
        <v>0</v>
      </c>
      <c r="F253" s="1263">
        <f>F255-F266+F272</f>
        <v>76233000</v>
      </c>
      <c r="G253" s="548" t="e">
        <f>B253/#REF!</f>
        <v>#VALUE!</v>
      </c>
      <c r="H253" s="524"/>
      <c r="I253" s="524"/>
      <c r="J253" s="524"/>
      <c r="K253" s="524"/>
      <c r="L253" s="524"/>
      <c r="M253" s="524"/>
      <c r="N253" s="524"/>
      <c r="O253" s="136"/>
      <c r="P253" s="136"/>
      <c r="Q253" s="136"/>
      <c r="R253" s="136"/>
      <c r="S253" s="136"/>
      <c r="T253" s="136"/>
      <c r="U253" s="136"/>
    </row>
    <row r="254" spans="1:21">
      <c r="A254" s="594"/>
      <c r="B254" s="176" t="s">
        <v>81</v>
      </c>
      <c r="C254" s="585"/>
      <c r="D254" s="1767"/>
      <c r="E254" s="1673"/>
      <c r="F254" s="1268"/>
      <c r="G254" s="548"/>
      <c r="H254" s="524"/>
      <c r="I254" s="524"/>
      <c r="J254" s="524"/>
      <c r="K254" s="524"/>
      <c r="L254" s="524"/>
      <c r="M254" s="524"/>
      <c r="N254" s="524"/>
    </row>
    <row r="255" spans="1:21" s="198" customFormat="1">
      <c r="A255" s="164" t="s">
        <v>212</v>
      </c>
      <c r="B255" s="192" t="s">
        <v>213</v>
      </c>
      <c r="C255" s="193" t="s">
        <v>80</v>
      </c>
      <c r="D255" s="1765">
        <f>SUM(D256:D257)</f>
        <v>42619000</v>
      </c>
      <c r="E255" s="1669">
        <f>SUM(E256:E257)</f>
        <v>0</v>
      </c>
      <c r="F255" s="1263">
        <f>SUM(F256:F257)</f>
        <v>42619000</v>
      </c>
      <c r="G255" s="548" t="e">
        <f>B255/#REF!</f>
        <v>#VALUE!</v>
      </c>
      <c r="H255" s="524"/>
      <c r="I255" s="524"/>
      <c r="J255" s="524"/>
      <c r="K255" s="524"/>
      <c r="L255" s="524"/>
      <c r="M255" s="524"/>
      <c r="N255" s="524"/>
      <c r="O255" s="136"/>
      <c r="P255" s="136"/>
      <c r="Q255" s="136"/>
      <c r="R255" s="136"/>
      <c r="S255" s="136"/>
      <c r="T255" s="136"/>
      <c r="U255" s="136"/>
    </row>
    <row r="256" spans="1:21" s="1516" customFormat="1">
      <c r="A256" s="1513"/>
      <c r="B256" s="1514" t="s">
        <v>1102</v>
      </c>
      <c r="C256" s="1625" t="s">
        <v>1112</v>
      </c>
      <c r="D256" s="1777">
        <f>SUM(D258:D265)+D267+D268+D269+D271+D270-D259</f>
        <v>42538000</v>
      </c>
      <c r="E256" s="1777">
        <f>SUM(E258:E265)+E267+E268+E269+E271+E270-E259</f>
        <v>0</v>
      </c>
      <c r="F256" s="1777">
        <f>SUM(F258:F265)+F267+F268+F269+F271+F270-F259</f>
        <v>42538000</v>
      </c>
      <c r="G256" s="548" t="e">
        <f>B256/#REF!</f>
        <v>#VALUE!</v>
      </c>
      <c r="H256" s="524"/>
      <c r="I256" s="524"/>
      <c r="J256" s="524"/>
      <c r="K256" s="524"/>
      <c r="L256" s="524"/>
      <c r="M256" s="524"/>
      <c r="N256" s="524"/>
      <c r="O256" s="136"/>
      <c r="P256" s="136"/>
      <c r="Q256" s="136"/>
      <c r="R256" s="136"/>
      <c r="S256" s="136"/>
      <c r="T256" s="136"/>
      <c r="U256" s="136"/>
    </row>
    <row r="257" spans="1:21" s="746" customFormat="1" ht="15" customHeight="1">
      <c r="A257" s="743"/>
      <c r="B257" s="744" t="s">
        <v>146</v>
      </c>
      <c r="C257" s="1624" t="s">
        <v>1098</v>
      </c>
      <c r="D257" s="1776">
        <f>D266+D259</f>
        <v>81000</v>
      </c>
      <c r="E257" s="1776">
        <f>E266+E259</f>
        <v>0</v>
      </c>
      <c r="F257" s="1776">
        <f>F266+F259</f>
        <v>81000</v>
      </c>
      <c r="G257" s="548" t="e">
        <f>B257/#REF!</f>
        <v>#VALUE!</v>
      </c>
      <c r="H257" s="524"/>
      <c r="I257" s="524"/>
      <c r="J257" s="524"/>
      <c r="K257" s="524"/>
      <c r="L257" s="524"/>
      <c r="M257" s="524"/>
      <c r="N257" s="524"/>
      <c r="O257" s="136"/>
      <c r="P257" s="136"/>
      <c r="Q257" s="136"/>
      <c r="R257" s="136"/>
      <c r="S257" s="136"/>
      <c r="T257" s="136"/>
      <c r="U257" s="136"/>
    </row>
    <row r="258" spans="1:21">
      <c r="A258" s="594"/>
      <c r="B258" s="202" t="s">
        <v>215</v>
      </c>
      <c r="C258" s="1623" t="s">
        <v>216</v>
      </c>
      <c r="D258" s="1273">
        <v>4314000</v>
      </c>
      <c r="E258" s="1264"/>
      <c r="F258" s="1264">
        <f>+E258+D258</f>
        <v>4314000</v>
      </c>
      <c r="G258" s="548" t="e">
        <f>B258/#REF!</f>
        <v>#VALUE!</v>
      </c>
      <c r="H258" s="524"/>
      <c r="I258" s="524"/>
      <c r="J258" s="524"/>
      <c r="K258" s="524"/>
      <c r="L258" s="524"/>
      <c r="M258" s="524"/>
      <c r="N258" s="524"/>
    </row>
    <row r="259" spans="1:21">
      <c r="A259" s="1601"/>
      <c r="B259" s="747" t="str">
        <f>B258</f>
        <v>- zakup materiałów i wyposażenia</v>
      </c>
      <c r="C259" s="1484" t="s">
        <v>1124</v>
      </c>
      <c r="D259" s="1273">
        <v>4000</v>
      </c>
      <c r="E259" s="1264"/>
      <c r="F259" s="1264">
        <f t="shared" ref="F259:F265" si="9">+E259+D259</f>
        <v>4000</v>
      </c>
      <c r="G259" s="548" t="e">
        <f>B259/#REF!</f>
        <v>#VALUE!</v>
      </c>
      <c r="H259" s="524"/>
      <c r="I259" s="524"/>
      <c r="J259" s="524"/>
      <c r="K259" s="524"/>
      <c r="L259" s="524"/>
      <c r="M259" s="524"/>
      <c r="N259" s="524"/>
    </row>
    <row r="260" spans="1:21">
      <c r="A260" s="1601"/>
      <c r="B260" s="1963"/>
      <c r="C260" s="1623" t="s">
        <v>1160</v>
      </c>
      <c r="D260" s="1273">
        <v>131000</v>
      </c>
      <c r="E260" s="1264"/>
      <c r="F260" s="1264">
        <f t="shared" si="9"/>
        <v>131000</v>
      </c>
      <c r="G260" s="548"/>
      <c r="H260" s="524"/>
      <c r="I260" s="524"/>
      <c r="J260" s="524"/>
      <c r="K260" s="524"/>
      <c r="L260" s="524"/>
      <c r="M260" s="524"/>
      <c r="N260" s="524"/>
    </row>
    <row r="261" spans="1:21">
      <c r="A261" s="1601"/>
      <c r="B261" s="202" t="s">
        <v>1110</v>
      </c>
      <c r="C261" s="286" t="s">
        <v>1111</v>
      </c>
      <c r="D261" s="1273">
        <v>30000</v>
      </c>
      <c r="E261" s="1264"/>
      <c r="F261" s="1264">
        <f t="shared" si="9"/>
        <v>30000</v>
      </c>
      <c r="G261" s="548"/>
      <c r="H261" s="524"/>
      <c r="I261" s="524"/>
      <c r="J261" s="524"/>
      <c r="K261" s="524"/>
      <c r="L261" s="524"/>
      <c r="M261" s="524"/>
      <c r="N261" s="524"/>
    </row>
    <row r="262" spans="1:21">
      <c r="A262" s="594"/>
      <c r="B262" s="202" t="s">
        <v>217</v>
      </c>
      <c r="C262" s="1623" t="s">
        <v>218</v>
      </c>
      <c r="D262" s="1602">
        <v>1643000</v>
      </c>
      <c r="E262" s="1679"/>
      <c r="F262" s="1264">
        <f t="shared" si="9"/>
        <v>1643000</v>
      </c>
      <c r="G262" s="548" t="e">
        <f>B262/#REF!</f>
        <v>#VALUE!</v>
      </c>
      <c r="H262" s="597"/>
      <c r="I262" s="597"/>
      <c r="J262" s="597"/>
      <c r="K262" s="597"/>
      <c r="L262" s="597"/>
      <c r="M262" s="597"/>
      <c r="N262" s="597"/>
      <c r="O262" s="1893"/>
      <c r="P262" s="1893"/>
      <c r="Q262" s="1893"/>
      <c r="R262" s="1893"/>
      <c r="S262" s="1893"/>
      <c r="T262" s="1893"/>
      <c r="U262" s="1893"/>
    </row>
    <row r="263" spans="1:21">
      <c r="A263" s="594"/>
      <c r="B263" s="202" t="s">
        <v>62</v>
      </c>
      <c r="C263" s="286" t="s">
        <v>219</v>
      </c>
      <c r="D263" s="1602">
        <v>1987000</v>
      </c>
      <c r="E263" s="1679"/>
      <c r="F263" s="1264">
        <f t="shared" si="9"/>
        <v>1987000</v>
      </c>
      <c r="G263" s="548" t="e">
        <f>B263/#REF!</f>
        <v>#VALUE!</v>
      </c>
      <c r="H263" s="597"/>
      <c r="I263" s="597"/>
      <c r="J263" s="597"/>
      <c r="K263" s="597"/>
      <c r="L263" s="597"/>
      <c r="M263" s="597"/>
      <c r="N263" s="597"/>
      <c r="O263" s="1893"/>
      <c r="P263" s="1893"/>
      <c r="Q263" s="1893"/>
      <c r="R263" s="1893"/>
      <c r="S263" s="1893"/>
      <c r="T263" s="1893"/>
      <c r="U263" s="1893"/>
    </row>
    <row r="264" spans="1:21">
      <c r="A264" s="594"/>
      <c r="B264" s="202" t="s">
        <v>220</v>
      </c>
      <c r="C264" s="1623" t="s">
        <v>221</v>
      </c>
      <c r="D264" s="1602">
        <v>881000</v>
      </c>
      <c r="E264" s="1679"/>
      <c r="F264" s="1264">
        <f t="shared" si="9"/>
        <v>881000</v>
      </c>
      <c r="G264" s="548" t="e">
        <f>B264/#REF!</f>
        <v>#VALUE!</v>
      </c>
      <c r="H264" s="597"/>
      <c r="I264" s="597"/>
      <c r="J264" s="597"/>
      <c r="K264" s="597"/>
      <c r="L264" s="597"/>
      <c r="M264" s="597"/>
      <c r="N264" s="597"/>
      <c r="O264" s="1893"/>
      <c r="P264" s="1893"/>
      <c r="Q264" s="1893"/>
      <c r="R264" s="1893"/>
      <c r="S264" s="1893"/>
      <c r="T264" s="1893"/>
      <c r="U264" s="1893"/>
    </row>
    <row r="265" spans="1:21">
      <c r="A265" s="594"/>
      <c r="B265" s="202" t="s">
        <v>222</v>
      </c>
      <c r="C265" s="1623" t="s">
        <v>223</v>
      </c>
      <c r="D265" s="1602">
        <v>23498000</v>
      </c>
      <c r="E265" s="1679"/>
      <c r="F265" s="1264">
        <f t="shared" si="9"/>
        <v>23498000</v>
      </c>
      <c r="G265" s="548" t="e">
        <f>B265/#REF!</f>
        <v>#VALUE!</v>
      </c>
      <c r="H265" s="597"/>
      <c r="I265" s="597"/>
      <c r="J265" s="597"/>
      <c r="K265" s="597"/>
      <c r="L265" s="597"/>
      <c r="M265" s="597"/>
      <c r="N265" s="597"/>
      <c r="O265" s="1893"/>
      <c r="P265" s="1893"/>
      <c r="Q265" s="1893"/>
      <c r="R265" s="1893"/>
      <c r="S265" s="1893"/>
      <c r="T265" s="1893"/>
      <c r="U265" s="1893"/>
    </row>
    <row r="266" spans="1:21">
      <c r="A266" s="743"/>
      <c r="B266" s="747" t="s">
        <v>1030</v>
      </c>
      <c r="C266" s="1624" t="s">
        <v>1027</v>
      </c>
      <c r="D266" s="1778">
        <v>77000</v>
      </c>
      <c r="E266" s="1680"/>
      <c r="F266" s="1274">
        <f t="shared" ref="F266:F271" si="10">+D266+E266</f>
        <v>77000</v>
      </c>
      <c r="G266" s="548" t="e">
        <f>B266/#REF!</f>
        <v>#VALUE!</v>
      </c>
      <c r="H266" s="598"/>
      <c r="I266" s="598"/>
      <c r="J266" s="598"/>
      <c r="K266" s="598"/>
      <c r="L266" s="598"/>
      <c r="M266" s="598"/>
      <c r="N266" s="598"/>
      <c r="O266" s="1867"/>
      <c r="P266" s="1867"/>
      <c r="Q266" s="1867"/>
      <c r="R266" s="1867"/>
      <c r="S266" s="1867"/>
      <c r="T266" s="1867"/>
      <c r="U266" s="1867"/>
    </row>
    <row r="267" spans="1:21">
      <c r="A267" s="594"/>
      <c r="B267" s="202" t="s">
        <v>224</v>
      </c>
      <c r="C267" s="157" t="s">
        <v>225</v>
      </c>
      <c r="D267" s="1487"/>
      <c r="E267" s="1670"/>
      <c r="F267" s="1275">
        <f t="shared" si="10"/>
        <v>0</v>
      </c>
      <c r="G267" s="548" t="e">
        <f>B267/#REF!</f>
        <v>#VALUE!</v>
      </c>
      <c r="H267" s="598"/>
      <c r="I267" s="598"/>
      <c r="J267" s="598"/>
      <c r="K267" s="598"/>
      <c r="L267" s="598"/>
      <c r="M267" s="598"/>
      <c r="N267" s="598"/>
      <c r="O267" s="1867"/>
      <c r="P267" s="1867"/>
      <c r="Q267" s="1867"/>
      <c r="R267" s="1867"/>
      <c r="S267" s="1867"/>
      <c r="T267" s="1867"/>
      <c r="U267" s="1867"/>
    </row>
    <row r="268" spans="1:21">
      <c r="A268" s="594"/>
      <c r="B268" s="677" t="s">
        <v>993</v>
      </c>
      <c r="C268" s="1623" t="s">
        <v>227</v>
      </c>
      <c r="D268" s="1602">
        <v>2750000</v>
      </c>
      <c r="E268" s="1679"/>
      <c r="F268" s="1275">
        <f t="shared" si="10"/>
        <v>2750000</v>
      </c>
      <c r="G268" s="548" t="e">
        <f>B268/#REF!</f>
        <v>#VALUE!</v>
      </c>
      <c r="H268" s="599"/>
      <c r="I268" s="599"/>
      <c r="J268" s="599"/>
      <c r="K268" s="599"/>
      <c r="L268" s="599"/>
      <c r="M268" s="599"/>
      <c r="N268" s="599"/>
      <c r="O268" s="1896"/>
      <c r="P268" s="1896"/>
      <c r="Q268" s="1896"/>
      <c r="R268" s="1896"/>
      <c r="S268" s="1896"/>
      <c r="T268" s="1896"/>
      <c r="U268" s="1896"/>
    </row>
    <row r="269" spans="1:21">
      <c r="A269" s="594"/>
      <c r="B269" s="202" t="s">
        <v>229</v>
      </c>
      <c r="C269" s="1623" t="s">
        <v>230</v>
      </c>
      <c r="D269" s="1602">
        <v>100000</v>
      </c>
      <c r="E269" s="1679"/>
      <c r="F269" s="1275">
        <f t="shared" si="10"/>
        <v>100000</v>
      </c>
      <c r="G269" s="548" t="e">
        <f>B269/#REF!</f>
        <v>#VALUE!</v>
      </c>
      <c r="H269" s="597"/>
      <c r="I269" s="597"/>
      <c r="J269" s="597"/>
      <c r="K269" s="597"/>
      <c r="L269" s="597"/>
      <c r="M269" s="597"/>
      <c r="N269" s="597"/>
      <c r="O269" s="1893"/>
      <c r="P269" s="1893"/>
      <c r="Q269" s="1893"/>
      <c r="R269" s="1893"/>
      <c r="S269" s="1893"/>
      <c r="T269" s="1893"/>
      <c r="U269" s="1893"/>
    </row>
    <row r="270" spans="1:21">
      <c r="A270" s="1601"/>
      <c r="B270" s="202" t="s">
        <v>1109</v>
      </c>
      <c r="C270" s="1623" t="s">
        <v>1108</v>
      </c>
      <c r="D270" s="1602">
        <v>490000</v>
      </c>
      <c r="E270" s="1679"/>
      <c r="F270" s="1275">
        <f t="shared" si="10"/>
        <v>490000</v>
      </c>
      <c r="G270" s="548" t="e">
        <f>B270/#REF!</f>
        <v>#VALUE!</v>
      </c>
      <c r="H270" s="597"/>
      <c r="I270" s="597"/>
      <c r="J270" s="597"/>
      <c r="K270" s="597"/>
      <c r="L270" s="597"/>
      <c r="M270" s="597"/>
      <c r="N270" s="597"/>
      <c r="O270" s="1893"/>
      <c r="P270" s="1893"/>
      <c r="Q270" s="1893"/>
      <c r="R270" s="1893"/>
      <c r="S270" s="1893"/>
      <c r="T270" s="1893"/>
      <c r="U270" s="1893"/>
    </row>
    <row r="271" spans="1:21">
      <c r="A271" s="594"/>
      <c r="B271" s="202" t="s">
        <v>231</v>
      </c>
      <c r="C271" s="1623" t="s">
        <v>232</v>
      </c>
      <c r="D271" s="1602">
        <v>6714000</v>
      </c>
      <c r="E271" s="1679"/>
      <c r="F271" s="1275">
        <f t="shared" si="10"/>
        <v>6714000</v>
      </c>
      <c r="G271" s="548" t="e">
        <f>B271/#REF!</f>
        <v>#VALUE!</v>
      </c>
      <c r="H271" s="597"/>
      <c r="I271" s="597"/>
      <c r="J271" s="597"/>
      <c r="K271" s="597"/>
      <c r="L271" s="597"/>
      <c r="M271" s="597"/>
      <c r="N271" s="597"/>
      <c r="O271" s="1893"/>
      <c r="P271" s="1893"/>
      <c r="Q271" s="1893"/>
      <c r="R271" s="1893"/>
      <c r="S271" s="1893"/>
      <c r="T271" s="1893"/>
      <c r="U271" s="1893"/>
    </row>
    <row r="272" spans="1:21" s="198" customFormat="1">
      <c r="A272" s="164" t="s">
        <v>233</v>
      </c>
      <c r="B272" s="192" t="s">
        <v>234</v>
      </c>
      <c r="C272" s="193" t="s">
        <v>80</v>
      </c>
      <c r="D272" s="1765">
        <f>D273+D290</f>
        <v>33691000</v>
      </c>
      <c r="E272" s="1669">
        <f>E273+E290</f>
        <v>0</v>
      </c>
      <c r="F272" s="1263">
        <f>F273+F290</f>
        <v>33691000</v>
      </c>
      <c r="G272" s="548" t="e">
        <f>B272/#REF!</f>
        <v>#VALUE!</v>
      </c>
      <c r="H272" s="597"/>
      <c r="I272" s="597"/>
      <c r="J272" s="597"/>
      <c r="K272" s="597"/>
      <c r="L272" s="597"/>
      <c r="M272" s="597"/>
      <c r="N272" s="597"/>
      <c r="O272" s="1893"/>
      <c r="P272" s="1893"/>
      <c r="Q272" s="1893"/>
      <c r="R272" s="1893"/>
      <c r="S272" s="1893"/>
      <c r="T272" s="1893"/>
      <c r="U272" s="1893"/>
    </row>
    <row r="273" spans="1:21" s="198" customFormat="1">
      <c r="A273" s="612"/>
      <c r="B273" s="192" t="s">
        <v>235</v>
      </c>
      <c r="C273" s="1626" t="s">
        <v>236</v>
      </c>
      <c r="D273" s="1769">
        <f>SUM(D274:D289)</f>
        <v>15228000</v>
      </c>
      <c r="E273" s="672">
        <f>SUM(E274:E289)</f>
        <v>0</v>
      </c>
      <c r="F273" s="1270">
        <f>SUM(F274:F289)</f>
        <v>15228000</v>
      </c>
      <c r="G273" s="548"/>
      <c r="H273" s="597"/>
      <c r="I273" s="597"/>
      <c r="J273" s="597"/>
      <c r="K273" s="597"/>
      <c r="L273" s="597"/>
      <c r="M273" s="597"/>
      <c r="N273" s="597"/>
      <c r="O273" s="1893"/>
      <c r="P273" s="1893"/>
      <c r="Q273" s="1893"/>
      <c r="R273" s="1893"/>
      <c r="S273" s="1893"/>
      <c r="T273" s="1893"/>
      <c r="U273" s="1893"/>
    </row>
    <row r="274" spans="1:21" s="214" customFormat="1">
      <c r="A274" s="621"/>
      <c r="B274" s="213" t="s">
        <v>237</v>
      </c>
      <c r="C274" s="1627" t="s">
        <v>238</v>
      </c>
      <c r="D274" s="1273">
        <v>1680000</v>
      </c>
      <c r="E274" s="1264"/>
      <c r="F274" s="1276">
        <f>+D274+E274</f>
        <v>1680000</v>
      </c>
      <c r="G274" s="548" t="e">
        <f>B274/#REF!</f>
        <v>#VALUE!</v>
      </c>
      <c r="H274" s="597"/>
      <c r="I274" s="597"/>
      <c r="J274" s="597"/>
      <c r="K274" s="597"/>
      <c r="L274" s="597"/>
      <c r="M274" s="597"/>
      <c r="N274" s="597"/>
      <c r="O274" s="1893"/>
      <c r="P274" s="1893"/>
      <c r="Q274" s="1893"/>
      <c r="R274" s="1893"/>
      <c r="S274" s="1893"/>
      <c r="T274" s="1893"/>
      <c r="U274" s="1893"/>
    </row>
    <row r="275" spans="1:21">
      <c r="A275" s="594"/>
      <c r="B275" s="215" t="s">
        <v>239</v>
      </c>
      <c r="C275" s="157" t="s">
        <v>240</v>
      </c>
      <c r="D275" s="1273">
        <v>80000</v>
      </c>
      <c r="E275" s="1264"/>
      <c r="F275" s="1276">
        <f t="shared" ref="F275:F291" si="11">+D275+E275</f>
        <v>80000</v>
      </c>
      <c r="G275" s="548" t="e">
        <f>B275/#REF!</f>
        <v>#VALUE!</v>
      </c>
      <c r="H275" s="597"/>
      <c r="I275" s="597"/>
      <c r="J275" s="597"/>
      <c r="K275" s="597"/>
      <c r="L275" s="597"/>
      <c r="M275" s="597"/>
      <c r="N275" s="597"/>
      <c r="O275" s="1893"/>
      <c r="P275" s="1893"/>
      <c r="Q275" s="1893"/>
      <c r="R275" s="1893"/>
      <c r="S275" s="1893"/>
      <c r="T275" s="1893"/>
      <c r="U275" s="1893"/>
    </row>
    <row r="276" spans="1:21">
      <c r="A276" s="594"/>
      <c r="B276" s="202" t="s">
        <v>241</v>
      </c>
      <c r="C276" s="157" t="s">
        <v>242</v>
      </c>
      <c r="D276" s="1488">
        <v>3544000</v>
      </c>
      <c r="E276" s="1265"/>
      <c r="F276" s="1276">
        <f t="shared" si="11"/>
        <v>3544000</v>
      </c>
      <c r="G276" s="548" t="e">
        <f>B276/#REF!</f>
        <v>#VALUE!</v>
      </c>
      <c r="H276" s="597"/>
      <c r="I276" s="597"/>
      <c r="J276" s="597"/>
      <c r="K276" s="597"/>
      <c r="L276" s="597"/>
      <c r="M276" s="597"/>
      <c r="N276" s="597"/>
      <c r="O276" s="1893"/>
      <c r="P276" s="1893"/>
      <c r="Q276" s="1893"/>
      <c r="R276" s="1893"/>
      <c r="S276" s="1893"/>
      <c r="T276" s="1893"/>
      <c r="U276" s="1893"/>
    </row>
    <row r="277" spans="1:21">
      <c r="A277" s="594"/>
      <c r="B277" s="202" t="s">
        <v>243</v>
      </c>
      <c r="C277" s="157" t="s">
        <v>244</v>
      </c>
      <c r="D277" s="1488">
        <v>1112000</v>
      </c>
      <c r="E277" s="1265"/>
      <c r="F277" s="1276">
        <f t="shared" si="11"/>
        <v>1112000</v>
      </c>
      <c r="G277" s="548"/>
      <c r="H277" s="597"/>
      <c r="I277" s="597"/>
      <c r="J277" s="597"/>
      <c r="K277" s="597"/>
      <c r="L277" s="597"/>
      <c r="M277" s="597"/>
      <c r="N277" s="597"/>
      <c r="O277" s="1893"/>
      <c r="P277" s="1893"/>
      <c r="Q277" s="1893"/>
      <c r="R277" s="1893"/>
      <c r="S277" s="1893"/>
      <c r="T277" s="1893"/>
      <c r="U277" s="1893"/>
    </row>
    <row r="278" spans="1:21">
      <c r="A278" s="594"/>
      <c r="B278" s="202" t="s">
        <v>245</v>
      </c>
      <c r="C278" s="157" t="s">
        <v>246</v>
      </c>
      <c r="D278" s="1273">
        <v>61000</v>
      </c>
      <c r="E278" s="1264"/>
      <c r="F278" s="1276">
        <f t="shared" si="11"/>
        <v>61000</v>
      </c>
      <c r="G278" s="548" t="e">
        <f>B278/#REF!</f>
        <v>#VALUE!</v>
      </c>
      <c r="H278" s="597"/>
      <c r="I278" s="597"/>
      <c r="J278" s="597"/>
      <c r="K278" s="597"/>
      <c r="L278" s="597"/>
      <c r="M278" s="597"/>
      <c r="N278" s="597"/>
      <c r="O278" s="1893"/>
      <c r="P278" s="1893"/>
      <c r="Q278" s="1893"/>
      <c r="R278" s="1893"/>
      <c r="S278" s="1893"/>
      <c r="T278" s="1893"/>
      <c r="U278" s="1893"/>
    </row>
    <row r="279" spans="1:21">
      <c r="A279" s="594"/>
      <c r="B279" s="202" t="s">
        <v>247</v>
      </c>
      <c r="C279" s="157" t="s">
        <v>248</v>
      </c>
      <c r="D279" s="1766"/>
      <c r="E279" s="1672"/>
      <c r="F279" s="1276">
        <f t="shared" si="11"/>
        <v>0</v>
      </c>
      <c r="G279" s="548"/>
      <c r="H279" s="597"/>
      <c r="I279" s="597"/>
      <c r="J279" s="597"/>
      <c r="K279" s="597"/>
      <c r="L279" s="597"/>
      <c r="M279" s="597"/>
      <c r="N279" s="597"/>
      <c r="O279" s="1893"/>
      <c r="P279" s="1893"/>
      <c r="Q279" s="1893"/>
      <c r="R279" s="1893"/>
      <c r="S279" s="1893"/>
      <c r="T279" s="1893"/>
      <c r="U279" s="1893"/>
    </row>
    <row r="280" spans="1:21">
      <c r="A280" s="594"/>
      <c r="B280" s="202" t="s">
        <v>249</v>
      </c>
      <c r="C280" s="157" t="s">
        <v>250</v>
      </c>
      <c r="D280" s="1273">
        <v>2000</v>
      </c>
      <c r="E280" s="1264"/>
      <c r="F280" s="1276">
        <f t="shared" si="11"/>
        <v>2000</v>
      </c>
      <c r="G280" s="548" t="e">
        <f>B280/#REF!</f>
        <v>#VALUE!</v>
      </c>
      <c r="H280" s="597"/>
      <c r="I280" s="597"/>
      <c r="J280" s="597"/>
      <c r="K280" s="597"/>
      <c r="L280" s="597"/>
      <c r="M280" s="597"/>
      <c r="N280" s="597"/>
      <c r="O280" s="1893"/>
      <c r="P280" s="1893"/>
      <c r="Q280" s="1893"/>
      <c r="R280" s="1893"/>
      <c r="S280" s="1893"/>
      <c r="T280" s="1893"/>
      <c r="U280" s="1893"/>
    </row>
    <row r="281" spans="1:21">
      <c r="A281" s="594"/>
      <c r="B281" s="202" t="s">
        <v>251</v>
      </c>
      <c r="C281" s="157" t="s">
        <v>252</v>
      </c>
      <c r="D281" s="1273">
        <v>46000</v>
      </c>
      <c r="E281" s="1264"/>
      <c r="F281" s="1276">
        <f t="shared" si="11"/>
        <v>46000</v>
      </c>
      <c r="G281" s="548" t="e">
        <f>B281/#REF!</f>
        <v>#VALUE!</v>
      </c>
      <c r="H281" s="524"/>
      <c r="I281" s="524"/>
      <c r="J281" s="524"/>
      <c r="K281" s="524"/>
      <c r="L281" s="524"/>
      <c r="M281" s="524"/>
      <c r="N281" s="524"/>
    </row>
    <row r="282" spans="1:21">
      <c r="A282" s="594"/>
      <c r="B282" s="202" t="s">
        <v>623</v>
      </c>
      <c r="C282" s="157" t="s">
        <v>624</v>
      </c>
      <c r="D282" s="1273">
        <v>34000</v>
      </c>
      <c r="E282" s="1264"/>
      <c r="F282" s="1276">
        <f t="shared" si="11"/>
        <v>34000</v>
      </c>
      <c r="G282" s="548" t="e">
        <f>B282/#REF!</f>
        <v>#VALUE!</v>
      </c>
      <c r="H282" s="524"/>
      <c r="I282" s="524"/>
      <c r="J282" s="524"/>
      <c r="K282" s="524"/>
      <c r="L282" s="524"/>
      <c r="M282" s="524"/>
      <c r="N282" s="524"/>
    </row>
    <row r="283" spans="1:21">
      <c r="A283" s="594"/>
      <c r="B283" s="202" t="s">
        <v>253</v>
      </c>
      <c r="C283" s="157" t="s">
        <v>254</v>
      </c>
      <c r="D283" s="1273"/>
      <c r="E283" s="1264"/>
      <c r="F283" s="1276">
        <f t="shared" si="11"/>
        <v>0</v>
      </c>
      <c r="G283" s="548" t="e">
        <f>B283/#REF!</f>
        <v>#VALUE!</v>
      </c>
      <c r="H283" s="524"/>
      <c r="I283" s="524"/>
      <c r="J283" s="524"/>
      <c r="K283" s="524"/>
      <c r="L283" s="524"/>
      <c r="M283" s="524"/>
      <c r="N283" s="524"/>
    </row>
    <row r="284" spans="1:21">
      <c r="A284" s="594"/>
      <c r="B284" s="202" t="s">
        <v>124</v>
      </c>
      <c r="C284" s="157" t="s">
        <v>255</v>
      </c>
      <c r="D284" s="1273">
        <v>518000</v>
      </c>
      <c r="E284" s="1264"/>
      <c r="F284" s="1276">
        <f t="shared" si="11"/>
        <v>518000</v>
      </c>
      <c r="G284" s="548" t="e">
        <f>B284/#REF!</f>
        <v>#VALUE!</v>
      </c>
      <c r="H284" s="524"/>
      <c r="I284" s="524"/>
      <c r="J284" s="524"/>
      <c r="K284" s="524"/>
      <c r="L284" s="524"/>
      <c r="M284" s="524"/>
      <c r="N284" s="524"/>
    </row>
    <row r="285" spans="1:21">
      <c r="A285" s="594"/>
      <c r="B285" s="202" t="s">
        <v>256</v>
      </c>
      <c r="C285" s="157" t="s">
        <v>257</v>
      </c>
      <c r="D285" s="1487">
        <v>1000</v>
      </c>
      <c r="E285" s="1670"/>
      <c r="F285" s="1276">
        <f t="shared" si="11"/>
        <v>1000</v>
      </c>
      <c r="G285" s="548" t="e">
        <f>B285/#REF!</f>
        <v>#VALUE!</v>
      </c>
      <c r="H285" s="554"/>
      <c r="I285" s="554"/>
      <c r="J285" s="554"/>
      <c r="K285" s="554"/>
      <c r="L285" s="554"/>
      <c r="M285" s="554"/>
      <c r="N285" s="554"/>
      <c r="O285" s="219"/>
      <c r="P285" s="219"/>
      <c r="Q285" s="219"/>
      <c r="R285" s="219"/>
      <c r="S285" s="219"/>
      <c r="T285" s="219"/>
      <c r="U285" s="219"/>
    </row>
    <row r="286" spans="1:21" ht="15.75" customHeight="1">
      <c r="A286" s="594"/>
      <c r="B286" s="202" t="s">
        <v>258</v>
      </c>
      <c r="C286" s="157" t="s">
        <v>259</v>
      </c>
      <c r="D286" s="1273">
        <v>267000</v>
      </c>
      <c r="E286" s="1264"/>
      <c r="F286" s="1276">
        <f t="shared" si="11"/>
        <v>267000</v>
      </c>
      <c r="G286" s="524"/>
      <c r="H286" s="524"/>
      <c r="I286" s="524"/>
      <c r="J286" s="524"/>
      <c r="K286" s="524"/>
      <c r="L286" s="524"/>
      <c r="M286" s="524"/>
      <c r="N286" s="524"/>
    </row>
    <row r="287" spans="1:21">
      <c r="A287" s="594"/>
      <c r="B287" s="202" t="s">
        <v>260</v>
      </c>
      <c r="C287" s="157" t="s">
        <v>261</v>
      </c>
      <c r="D287" s="1273">
        <v>5893000</v>
      </c>
      <c r="E287" s="1264"/>
      <c r="F287" s="1276">
        <f t="shared" si="11"/>
        <v>5893000</v>
      </c>
      <c r="G287" s="548"/>
      <c r="H287" s="548"/>
      <c r="I287" s="548"/>
      <c r="J287" s="548"/>
      <c r="K287" s="548"/>
      <c r="L287" s="548"/>
      <c r="M287" s="548"/>
      <c r="N287" s="548"/>
      <c r="O287" s="198"/>
      <c r="P287" s="198"/>
      <c r="Q287" s="198"/>
      <c r="R287" s="198"/>
      <c r="S287" s="198"/>
      <c r="T287" s="198"/>
      <c r="U287" s="198"/>
    </row>
    <row r="288" spans="1:21">
      <c r="A288" s="594"/>
      <c r="B288" s="677" t="s">
        <v>656</v>
      </c>
      <c r="C288" s="157" t="s">
        <v>655</v>
      </c>
      <c r="D288" s="1273">
        <v>1000</v>
      </c>
      <c r="E288" s="1264"/>
      <c r="F288" s="1276">
        <f t="shared" si="11"/>
        <v>1000</v>
      </c>
      <c r="G288" s="548"/>
      <c r="H288" s="548"/>
      <c r="I288" s="548"/>
      <c r="J288" s="548"/>
      <c r="K288" s="548"/>
      <c r="L288" s="548"/>
      <c r="M288" s="548"/>
      <c r="N288" s="548"/>
      <c r="O288" s="198"/>
      <c r="P288" s="198"/>
      <c r="Q288" s="198"/>
      <c r="R288" s="198"/>
      <c r="S288" s="198"/>
      <c r="T288" s="198"/>
      <c r="U288" s="198"/>
    </row>
    <row r="289" spans="1:21">
      <c r="A289" s="594"/>
      <c r="B289" s="677" t="s">
        <v>654</v>
      </c>
      <c r="C289" s="157" t="s">
        <v>653</v>
      </c>
      <c r="D289" s="1273">
        <v>1989000</v>
      </c>
      <c r="E289" s="1264"/>
      <c r="F289" s="1276">
        <f t="shared" si="11"/>
        <v>1989000</v>
      </c>
      <c r="G289" s="548"/>
      <c r="H289" s="548"/>
      <c r="I289" s="548"/>
      <c r="J289" s="548"/>
      <c r="K289" s="548"/>
      <c r="L289" s="548"/>
      <c r="M289" s="548"/>
      <c r="N289" s="548"/>
      <c r="O289" s="198"/>
      <c r="P289" s="198"/>
      <c r="Q289" s="198"/>
      <c r="R289" s="198"/>
      <c r="S289" s="198"/>
      <c r="T289" s="198"/>
      <c r="U289" s="198"/>
    </row>
    <row r="290" spans="1:21">
      <c r="A290" s="594"/>
      <c r="B290" s="202" t="s">
        <v>64</v>
      </c>
      <c r="C290" s="157" t="s">
        <v>262</v>
      </c>
      <c r="D290" s="1273">
        <v>18463000</v>
      </c>
      <c r="E290" s="1264"/>
      <c r="F290" s="1276">
        <f t="shared" si="11"/>
        <v>18463000</v>
      </c>
      <c r="G290" s="598"/>
      <c r="H290" s="598"/>
      <c r="I290" s="598"/>
      <c r="J290" s="598"/>
      <c r="K290" s="598"/>
      <c r="L290" s="598"/>
      <c r="M290" s="598"/>
      <c r="N290" s="598"/>
      <c r="O290" s="1867"/>
      <c r="P290" s="1867"/>
      <c r="Q290" s="1867"/>
      <c r="R290" s="1867"/>
      <c r="S290" s="1867"/>
      <c r="T290" s="1867"/>
      <c r="U290" s="1867"/>
    </row>
    <row r="291" spans="1:21" s="219" customFormat="1" ht="27.75" customHeight="1">
      <c r="A291" s="216" t="s">
        <v>263</v>
      </c>
      <c r="B291" s="217" t="s">
        <v>264</v>
      </c>
      <c r="C291" s="218" t="s">
        <v>265</v>
      </c>
      <c r="D291" s="1273">
        <v>174000000</v>
      </c>
      <c r="E291" s="1264"/>
      <c r="F291" s="1276">
        <f t="shared" si="11"/>
        <v>174000000</v>
      </c>
      <c r="G291" s="524"/>
      <c r="H291" s="524"/>
      <c r="I291" s="524"/>
      <c r="J291" s="524"/>
      <c r="K291" s="524"/>
      <c r="L291" s="524"/>
      <c r="M291" s="524"/>
      <c r="N291" s="524"/>
      <c r="O291" s="136"/>
      <c r="P291" s="136"/>
      <c r="Q291" s="136"/>
      <c r="R291" s="136"/>
      <c r="S291" s="136"/>
      <c r="T291" s="136"/>
      <c r="U291" s="136"/>
    </row>
    <row r="292" spans="1:21">
      <c r="A292" s="594"/>
      <c r="B292" s="620"/>
      <c r="C292" s="585"/>
      <c r="D292" s="1768"/>
      <c r="E292" s="1674"/>
      <c r="F292" s="1269"/>
      <c r="G292" s="1897"/>
      <c r="H292" s="1898"/>
      <c r="I292" s="524"/>
      <c r="J292" s="524"/>
      <c r="K292" s="524"/>
      <c r="L292" s="524"/>
      <c r="M292" s="524"/>
      <c r="N292" s="524"/>
    </row>
    <row r="293" spans="1:21" s="198" customFormat="1">
      <c r="A293" s="163" t="s">
        <v>24</v>
      </c>
      <c r="B293" s="220" t="s">
        <v>266</v>
      </c>
      <c r="C293" s="173" t="s">
        <v>80</v>
      </c>
      <c r="D293" s="1753">
        <f>SUM(D294,D302)</f>
        <v>134922000</v>
      </c>
      <c r="E293" s="671">
        <f>SUM(E294,E302)</f>
        <v>0</v>
      </c>
      <c r="F293" s="1254">
        <f>SUM(F294,F302)</f>
        <v>134922000</v>
      </c>
      <c r="G293" s="548"/>
      <c r="H293" s="548"/>
      <c r="I293" s="548"/>
      <c r="J293" s="548"/>
      <c r="K293" s="548"/>
      <c r="L293" s="548"/>
      <c r="M293" s="548"/>
      <c r="N293" s="548"/>
    </row>
    <row r="294" spans="1:21" s="198" customFormat="1">
      <c r="A294" s="164" t="s">
        <v>26</v>
      </c>
      <c r="B294" s="221" t="s">
        <v>267</v>
      </c>
      <c r="C294" s="1628" t="s">
        <v>80</v>
      </c>
      <c r="D294" s="1779">
        <f>SUM(D295:D295)</f>
        <v>44294000</v>
      </c>
      <c r="E294" s="1681">
        <f>SUM(E295:E295)</f>
        <v>0</v>
      </c>
      <c r="F294" s="1277">
        <f>SUM(F295:F295)</f>
        <v>44294000</v>
      </c>
      <c r="G294" s="524"/>
      <c r="H294" s="524"/>
      <c r="I294" s="524"/>
      <c r="J294" s="524"/>
      <c r="K294" s="524"/>
      <c r="L294" s="524"/>
      <c r="M294" s="524"/>
      <c r="N294" s="524"/>
      <c r="O294" s="136"/>
      <c r="P294" s="136"/>
      <c r="Q294" s="136"/>
      <c r="R294" s="136"/>
      <c r="S294" s="136"/>
      <c r="T294" s="136"/>
      <c r="U294" s="136"/>
    </row>
    <row r="295" spans="1:21" s="198" customFormat="1">
      <c r="A295" s="612"/>
      <c r="B295" s="195" t="s">
        <v>143</v>
      </c>
      <c r="C295" s="1628" t="s">
        <v>268</v>
      </c>
      <c r="D295" s="1779">
        <f>SUM(D297:D298,D299)</f>
        <v>44294000</v>
      </c>
      <c r="E295" s="1779">
        <f>SUM(E297:E298,E299)</f>
        <v>0</v>
      </c>
      <c r="F295" s="1779">
        <f>SUM(F297:F298,F299)</f>
        <v>44294000</v>
      </c>
      <c r="G295" s="1897"/>
      <c r="H295" s="1898"/>
      <c r="I295" s="524"/>
      <c r="J295" s="524"/>
      <c r="K295" s="524"/>
      <c r="L295" s="524"/>
      <c r="M295" s="524"/>
      <c r="N295" s="524"/>
      <c r="O295" s="136"/>
      <c r="P295" s="136"/>
      <c r="Q295" s="136"/>
      <c r="R295" s="136"/>
      <c r="S295" s="136"/>
      <c r="T295" s="136"/>
      <c r="U295" s="136"/>
    </row>
    <row r="296" spans="1:21" s="1867" customFormat="1">
      <c r="A296" s="1863"/>
      <c r="B296" s="1864"/>
      <c r="C296" s="1865" t="s">
        <v>1126</v>
      </c>
      <c r="D296" s="1866">
        <f>SUM(D297:D298)</f>
        <v>16298000</v>
      </c>
      <c r="E296" s="1866">
        <f>SUM(E297:E298)</f>
        <v>0</v>
      </c>
      <c r="F296" s="1866">
        <f>SUM(F297:F298)</f>
        <v>16298000</v>
      </c>
      <c r="G296" s="547"/>
      <c r="H296" s="547"/>
      <c r="I296" s="547"/>
      <c r="J296" s="547"/>
      <c r="K296" s="547"/>
      <c r="L296" s="547"/>
      <c r="M296" s="547"/>
      <c r="N296" s="547"/>
      <c r="O296" s="194"/>
      <c r="P296" s="194"/>
      <c r="Q296" s="194"/>
      <c r="R296" s="194"/>
      <c r="S296" s="194"/>
      <c r="T296" s="194"/>
      <c r="U296" s="194"/>
    </row>
    <row r="297" spans="1:21">
      <c r="A297" s="594"/>
      <c r="B297" s="176" t="s">
        <v>269</v>
      </c>
      <c r="C297" s="585" t="s">
        <v>994</v>
      </c>
      <c r="D297" s="1861">
        <v>14990000</v>
      </c>
      <c r="E297" s="1674"/>
      <c r="F297" s="1269">
        <f>+D297+E297</f>
        <v>14990000</v>
      </c>
      <c r="G297" s="547"/>
      <c r="H297" s="547"/>
      <c r="I297" s="547"/>
      <c r="J297" s="547"/>
      <c r="K297" s="547"/>
      <c r="L297" s="547"/>
      <c r="M297" s="547"/>
      <c r="N297" s="547"/>
      <c r="O297" s="194"/>
      <c r="P297" s="194"/>
      <c r="Q297" s="194"/>
      <c r="R297" s="194"/>
      <c r="S297" s="194"/>
      <c r="T297" s="194"/>
      <c r="U297" s="194"/>
    </row>
    <row r="298" spans="1:21">
      <c r="A298" s="1860"/>
      <c r="B298" s="744" t="s">
        <v>271</v>
      </c>
      <c r="C298" s="1484" t="s">
        <v>1125</v>
      </c>
      <c r="D298" s="1862">
        <v>1308000</v>
      </c>
      <c r="E298" s="1674"/>
      <c r="F298" s="1269">
        <f>+D298+E298</f>
        <v>1308000</v>
      </c>
      <c r="G298" s="547"/>
      <c r="H298" s="547"/>
      <c r="I298" s="547"/>
      <c r="J298" s="547"/>
      <c r="K298" s="547"/>
      <c r="L298" s="547"/>
      <c r="M298" s="547"/>
      <c r="N298" s="547"/>
      <c r="O298" s="194"/>
      <c r="P298" s="194"/>
      <c r="Q298" s="194"/>
      <c r="R298" s="194"/>
      <c r="S298" s="194"/>
      <c r="T298" s="194"/>
      <c r="U298" s="194"/>
    </row>
    <row r="299" spans="1:21" s="198" customFormat="1">
      <c r="A299" s="612"/>
      <c r="B299" s="192" t="s">
        <v>270</v>
      </c>
      <c r="C299" s="193" t="s">
        <v>1031</v>
      </c>
      <c r="D299" s="1769">
        <f>SUM(D300:D301)</f>
        <v>27996000</v>
      </c>
      <c r="E299" s="672">
        <f>SUM(E300:E301)</f>
        <v>0</v>
      </c>
      <c r="F299" s="1270">
        <f>SUM(F300:F301)</f>
        <v>27996000</v>
      </c>
      <c r="G299" s="539"/>
      <c r="H299" s="539"/>
      <c r="I299" s="539"/>
      <c r="J299" s="539"/>
      <c r="K299" s="539"/>
      <c r="L299" s="539"/>
      <c r="M299" s="539"/>
      <c r="N299" s="539"/>
      <c r="O299" s="151"/>
      <c r="P299" s="151"/>
      <c r="Q299" s="151"/>
      <c r="R299" s="151"/>
      <c r="S299" s="151"/>
      <c r="T299" s="151"/>
      <c r="U299" s="151"/>
    </row>
    <row r="300" spans="1:21">
      <c r="A300" s="594"/>
      <c r="B300" s="160" t="s">
        <v>271</v>
      </c>
      <c r="C300" s="157" t="s">
        <v>272</v>
      </c>
      <c r="D300" s="1768">
        <v>27996000</v>
      </c>
      <c r="E300" s="1674"/>
      <c r="F300" s="1269">
        <f>+D300+E300</f>
        <v>27996000</v>
      </c>
      <c r="G300" s="539"/>
      <c r="H300" s="539"/>
      <c r="I300" s="539"/>
      <c r="J300" s="539"/>
      <c r="K300" s="539"/>
      <c r="L300" s="539"/>
      <c r="M300" s="539"/>
      <c r="N300" s="539"/>
      <c r="O300" s="151"/>
      <c r="P300" s="151"/>
      <c r="Q300" s="151"/>
      <c r="R300" s="151"/>
      <c r="S300" s="151"/>
      <c r="T300" s="151"/>
      <c r="U300" s="151"/>
    </row>
    <row r="301" spans="1:21">
      <c r="A301" s="743"/>
      <c r="B301" s="744" t="s">
        <v>271</v>
      </c>
      <c r="C301" s="1624" t="s">
        <v>476</v>
      </c>
      <c r="D301" s="1780"/>
      <c r="E301" s="1682"/>
      <c r="F301" s="1278">
        <f>+D301+E301</f>
        <v>0</v>
      </c>
      <c r="G301" s="539"/>
      <c r="H301" s="539"/>
      <c r="I301" s="539"/>
      <c r="J301" s="539"/>
      <c r="K301" s="539"/>
      <c r="L301" s="539"/>
      <c r="M301" s="539"/>
      <c r="N301" s="539"/>
      <c r="O301" s="151"/>
      <c r="P301" s="151"/>
      <c r="Q301" s="151"/>
      <c r="R301" s="151"/>
      <c r="S301" s="151"/>
      <c r="T301" s="151"/>
      <c r="U301" s="151"/>
    </row>
    <row r="302" spans="1:21" s="194" customFormat="1" ht="15">
      <c r="A302" s="191" t="s">
        <v>27</v>
      </c>
      <c r="B302" s="192" t="s">
        <v>273</v>
      </c>
      <c r="C302" s="193" t="s">
        <v>80</v>
      </c>
      <c r="D302" s="1765">
        <f>SUM(D303,D322)</f>
        <v>90628000</v>
      </c>
      <c r="E302" s="1669">
        <f>SUM(E303,E322)</f>
        <v>0</v>
      </c>
      <c r="F302" s="1263">
        <f>SUM(F303,F322)</f>
        <v>90628000</v>
      </c>
      <c r="G302" s="547"/>
      <c r="H302" s="547"/>
      <c r="I302" s="547"/>
      <c r="J302" s="547"/>
      <c r="K302" s="547"/>
      <c r="L302" s="547"/>
      <c r="M302" s="547"/>
      <c r="N302" s="547"/>
    </row>
    <row r="303" spans="1:21" s="194" customFormat="1" ht="15">
      <c r="A303" s="191" t="s">
        <v>274</v>
      </c>
      <c r="B303" s="222" t="s">
        <v>275</v>
      </c>
      <c r="C303" s="193" t="s">
        <v>80</v>
      </c>
      <c r="D303" s="1765">
        <f>SUM(D304:D304)</f>
        <v>86050000</v>
      </c>
      <c r="E303" s="1669">
        <f>SUM(E304:E304)</f>
        <v>0</v>
      </c>
      <c r="F303" s="1263">
        <f>SUM(F304:F304)</f>
        <v>86050000</v>
      </c>
      <c r="G303" s="539"/>
      <c r="H303" s="539"/>
      <c r="I303" s="539"/>
      <c r="J303" s="539"/>
      <c r="K303" s="539"/>
      <c r="L303" s="539"/>
      <c r="M303" s="539"/>
      <c r="N303" s="539"/>
      <c r="O303" s="151"/>
      <c r="P303" s="151"/>
      <c r="Q303" s="151"/>
      <c r="R303" s="151"/>
      <c r="S303" s="151"/>
      <c r="T303" s="151"/>
      <c r="U303" s="151"/>
    </row>
    <row r="304" spans="1:21" s="194" customFormat="1" ht="15">
      <c r="A304" s="614"/>
      <c r="B304" s="223" t="s">
        <v>271</v>
      </c>
      <c r="C304" s="193" t="s">
        <v>276</v>
      </c>
      <c r="D304" s="1765">
        <f>SUM(D305,D306:D308)</f>
        <v>86050000</v>
      </c>
      <c r="E304" s="1669">
        <f>SUM(E305,E306:E308)</f>
        <v>0</v>
      </c>
      <c r="F304" s="1263">
        <f>SUM(F305,F306:F308)</f>
        <v>86050000</v>
      </c>
      <c r="G304" s="539"/>
      <c r="H304" s="539"/>
      <c r="I304" s="539"/>
      <c r="J304" s="539"/>
      <c r="K304" s="539"/>
      <c r="L304" s="539"/>
      <c r="M304" s="539"/>
      <c r="N304" s="539"/>
      <c r="O304" s="151"/>
      <c r="P304" s="151"/>
      <c r="Q304" s="151"/>
      <c r="R304" s="151"/>
      <c r="S304" s="151"/>
      <c r="T304" s="151"/>
      <c r="U304" s="151"/>
    </row>
    <row r="305" spans="1:21" s="151" customFormat="1" ht="15">
      <c r="A305" s="611"/>
      <c r="B305" s="224" t="s">
        <v>616</v>
      </c>
      <c r="C305" s="157" t="s">
        <v>276</v>
      </c>
      <c r="D305" s="1768">
        <v>45500000</v>
      </c>
      <c r="E305" s="1768"/>
      <c r="F305" s="1768">
        <f>+D305+E305</f>
        <v>45500000</v>
      </c>
      <c r="G305" s="539"/>
      <c r="H305" s="539"/>
      <c r="I305" s="539"/>
      <c r="J305" s="539"/>
      <c r="K305" s="539"/>
      <c r="L305" s="539"/>
      <c r="M305" s="539"/>
      <c r="N305" s="539"/>
    </row>
    <row r="306" spans="1:21" s="151" customFormat="1" ht="15">
      <c r="A306" s="611"/>
      <c r="B306" s="215" t="s">
        <v>617</v>
      </c>
      <c r="C306" s="157" t="s">
        <v>276</v>
      </c>
      <c r="D306" s="1768">
        <v>450000</v>
      </c>
      <c r="E306" s="1768"/>
      <c r="F306" s="1768">
        <f>+D306+E306</f>
        <v>450000</v>
      </c>
      <c r="G306" s="539"/>
      <c r="H306" s="539"/>
      <c r="I306" s="539"/>
      <c r="J306" s="539"/>
      <c r="K306" s="539"/>
      <c r="L306" s="539"/>
      <c r="M306" s="539"/>
      <c r="N306" s="539"/>
    </row>
    <row r="307" spans="1:21" s="151" customFormat="1" ht="15">
      <c r="A307" s="611"/>
      <c r="B307" s="215" t="s">
        <v>618</v>
      </c>
      <c r="C307" s="157" t="s">
        <v>276</v>
      </c>
      <c r="D307" s="1768">
        <v>100000</v>
      </c>
      <c r="E307" s="1768"/>
      <c r="F307" s="1768">
        <f>+D307+E307</f>
        <v>100000</v>
      </c>
      <c r="G307" s="539"/>
      <c r="H307" s="539"/>
      <c r="I307" s="539"/>
      <c r="J307" s="539"/>
      <c r="K307" s="539"/>
      <c r="L307" s="539"/>
      <c r="M307" s="539"/>
      <c r="N307" s="539"/>
    </row>
    <row r="308" spans="1:21" s="194" customFormat="1" ht="30">
      <c r="A308" s="614"/>
      <c r="B308" s="205" t="s">
        <v>619</v>
      </c>
      <c r="C308" s="193" t="s">
        <v>276</v>
      </c>
      <c r="D308" s="1765">
        <f>SUM(D309:D320)</f>
        <v>40000000</v>
      </c>
      <c r="E308" s="1669">
        <f>SUM(E309:E320)</f>
        <v>0</v>
      </c>
      <c r="F308" s="1263">
        <f>SUM(F309:F320)</f>
        <v>40000000</v>
      </c>
      <c r="G308" s="539"/>
      <c r="H308" s="539"/>
      <c r="I308" s="539"/>
      <c r="J308" s="539"/>
      <c r="K308" s="539"/>
      <c r="L308" s="539"/>
      <c r="M308" s="539"/>
      <c r="N308" s="539"/>
      <c r="O308" s="151"/>
      <c r="P308" s="151"/>
      <c r="Q308" s="151"/>
      <c r="R308" s="151"/>
      <c r="S308" s="151"/>
      <c r="T308" s="151"/>
      <c r="U308" s="151"/>
    </row>
    <row r="309" spans="1:21" s="151" customFormat="1" ht="15" hidden="1" customHeight="1">
      <c r="A309" s="611"/>
      <c r="B309" s="199" t="s">
        <v>153</v>
      </c>
      <c r="C309" s="585"/>
      <c r="D309" s="1766"/>
      <c r="E309" s="1672"/>
      <c r="F309" s="1267"/>
      <c r="G309" s="539"/>
      <c r="H309" s="539"/>
      <c r="I309" s="539"/>
      <c r="J309" s="539"/>
      <c r="K309" s="539"/>
      <c r="L309" s="539"/>
      <c r="M309" s="539"/>
      <c r="N309" s="539"/>
    </row>
    <row r="310" spans="1:21" s="151" customFormat="1" ht="15" hidden="1" customHeight="1">
      <c r="A310" s="611"/>
      <c r="B310" s="199" t="s">
        <v>277</v>
      </c>
      <c r="C310" s="585"/>
      <c r="D310" s="1766"/>
      <c r="E310" s="1672"/>
      <c r="F310" s="1267"/>
      <c r="G310" s="539"/>
      <c r="H310" s="539"/>
      <c r="I310" s="539"/>
      <c r="J310" s="539"/>
      <c r="K310" s="539"/>
      <c r="L310" s="539"/>
      <c r="M310" s="539"/>
      <c r="N310" s="539"/>
    </row>
    <row r="311" spans="1:21" s="151" customFormat="1" ht="15.75" hidden="1" customHeight="1">
      <c r="A311" s="611"/>
      <c r="B311" s="199" t="s">
        <v>278</v>
      </c>
      <c r="C311" s="585"/>
      <c r="D311" s="1781"/>
      <c r="E311" s="1683"/>
      <c r="F311" s="1279"/>
      <c r="G311" s="539"/>
      <c r="H311" s="539"/>
      <c r="I311" s="539"/>
      <c r="J311" s="539"/>
      <c r="K311" s="539"/>
      <c r="L311" s="539"/>
      <c r="M311" s="539"/>
      <c r="N311" s="539"/>
    </row>
    <row r="312" spans="1:21" s="151" customFormat="1" ht="15.75" hidden="1" customHeight="1">
      <c r="A312" s="611"/>
      <c r="B312" s="199" t="s">
        <v>155</v>
      </c>
      <c r="C312" s="585"/>
      <c r="D312" s="1781"/>
      <c r="E312" s="1683"/>
      <c r="F312" s="1279"/>
      <c r="G312" s="539"/>
      <c r="H312" s="539"/>
      <c r="I312" s="539"/>
      <c r="J312" s="539"/>
      <c r="K312" s="539"/>
      <c r="L312" s="539"/>
      <c r="M312" s="539"/>
      <c r="N312" s="539"/>
    </row>
    <row r="313" spans="1:21" s="151" customFormat="1" ht="15.75" hidden="1" customHeight="1">
      <c r="A313" s="611"/>
      <c r="B313" s="199" t="s">
        <v>996</v>
      </c>
      <c r="C313" s="585"/>
      <c r="D313" s="1781"/>
      <c r="E313" s="1683"/>
      <c r="F313" s="1279"/>
      <c r="G313" s="539"/>
      <c r="H313" s="539"/>
      <c r="I313" s="539"/>
      <c r="J313" s="539"/>
      <c r="K313" s="539"/>
      <c r="L313" s="539"/>
      <c r="M313" s="539"/>
      <c r="N313" s="539"/>
    </row>
    <row r="314" spans="1:21" s="151" customFormat="1" ht="15.75" hidden="1" customHeight="1">
      <c r="A314" s="611"/>
      <c r="B314" s="199" t="s">
        <v>161</v>
      </c>
      <c r="C314" s="585"/>
      <c r="D314" s="1781"/>
      <c r="E314" s="1683"/>
      <c r="F314" s="1279"/>
      <c r="G314" s="547"/>
      <c r="H314" s="547"/>
      <c r="I314" s="547"/>
      <c r="J314" s="547"/>
      <c r="K314" s="547"/>
      <c r="L314" s="547"/>
      <c r="M314" s="547"/>
      <c r="N314" s="547"/>
      <c r="O314" s="194"/>
      <c r="P314" s="194"/>
      <c r="Q314" s="194"/>
      <c r="R314" s="194"/>
      <c r="S314" s="194"/>
      <c r="T314" s="194"/>
      <c r="U314" s="194"/>
    </row>
    <row r="315" spans="1:21" s="151" customFormat="1" ht="15" hidden="1" customHeight="1">
      <c r="A315" s="611"/>
      <c r="B315" s="199" t="s">
        <v>162</v>
      </c>
      <c r="C315" s="585"/>
      <c r="D315" s="1487"/>
      <c r="E315" s="1670"/>
      <c r="F315" s="1266"/>
      <c r="G315" s="547"/>
      <c r="H315" s="547"/>
      <c r="I315" s="547"/>
      <c r="J315" s="547"/>
      <c r="K315" s="547"/>
      <c r="L315" s="547"/>
      <c r="M315" s="547"/>
      <c r="N315" s="547"/>
      <c r="O315" s="194"/>
      <c r="P315" s="194"/>
      <c r="Q315" s="194"/>
      <c r="R315" s="194"/>
      <c r="S315" s="194"/>
      <c r="T315" s="194"/>
      <c r="U315" s="194"/>
    </row>
    <row r="316" spans="1:21" s="151" customFormat="1">
      <c r="A316" s="611"/>
      <c r="B316" s="769" t="s">
        <v>995</v>
      </c>
      <c r="C316" s="585"/>
      <c r="D316" s="1781"/>
      <c r="E316" s="1683"/>
      <c r="F316" s="1279">
        <f>+D316+E316</f>
        <v>0</v>
      </c>
      <c r="G316" s="539"/>
      <c r="H316" s="539"/>
      <c r="I316" s="539"/>
      <c r="J316" s="539"/>
      <c r="K316" s="539"/>
      <c r="L316" s="539"/>
      <c r="M316" s="539"/>
      <c r="N316" s="539"/>
    </row>
    <row r="317" spans="1:21" s="151" customFormat="1">
      <c r="A317" s="1497"/>
      <c r="B317" s="1940" t="str">
        <f>B157</f>
        <v>STABILNE ZATRUDNIENIE - osoby niepełnosprawne w administracji i słuzbie publicznej</v>
      </c>
      <c r="C317" s="585"/>
      <c r="D317" s="1781">
        <v>2500000</v>
      </c>
      <c r="E317" s="1942"/>
      <c r="F317" s="1266">
        <f>+D317+E317</f>
        <v>2500000</v>
      </c>
      <c r="G317" s="539"/>
      <c r="H317" s="539"/>
      <c r="I317" s="539"/>
      <c r="J317" s="539"/>
      <c r="K317" s="539"/>
      <c r="L317" s="539"/>
      <c r="M317" s="539"/>
      <c r="N317" s="539"/>
    </row>
    <row r="318" spans="1:21" s="151" customFormat="1">
      <c r="A318" s="1497"/>
      <c r="B318" s="1940" t="str">
        <f>B189</f>
        <v>ABSOLWENT</v>
      </c>
      <c r="C318" s="585"/>
      <c r="D318" s="1781">
        <v>1700000</v>
      </c>
      <c r="E318" s="1942"/>
      <c r="F318" s="1266">
        <f>+D318+E318</f>
        <v>1700000</v>
      </c>
      <c r="G318" s="539"/>
      <c r="H318" s="539"/>
      <c r="I318" s="539"/>
      <c r="J318" s="539"/>
      <c r="K318" s="539"/>
      <c r="L318" s="539"/>
      <c r="M318" s="539"/>
      <c r="N318" s="539"/>
    </row>
    <row r="319" spans="1:21" s="151" customFormat="1" ht="15">
      <c r="A319" s="611"/>
      <c r="B319" s="199" t="s">
        <v>164</v>
      </c>
      <c r="C319" s="585"/>
      <c r="D319" s="1487">
        <v>35800000</v>
      </c>
      <c r="E319" s="1670"/>
      <c r="F319" s="1266">
        <f>+D319+E319</f>
        <v>35800000</v>
      </c>
      <c r="G319" s="539"/>
      <c r="H319" s="539"/>
      <c r="I319" s="539"/>
      <c r="J319" s="539"/>
      <c r="K319" s="539"/>
      <c r="L319" s="539"/>
      <c r="M319" s="539"/>
      <c r="N319" s="539"/>
    </row>
    <row r="320" spans="1:21" s="151" customFormat="1" ht="15" hidden="1" customHeight="1">
      <c r="A320" s="611"/>
      <c r="B320" s="199" t="s">
        <v>179</v>
      </c>
      <c r="C320" s="585"/>
      <c r="D320" s="1782"/>
      <c r="E320" s="1670"/>
      <c r="F320" s="1266"/>
      <c r="G320" s="539"/>
      <c r="H320" s="539"/>
      <c r="I320" s="539"/>
      <c r="J320" s="539"/>
      <c r="K320" s="539"/>
      <c r="L320" s="539"/>
      <c r="M320" s="539"/>
      <c r="N320" s="539"/>
    </row>
    <row r="321" spans="1:21" s="151" customFormat="1" ht="15">
      <c r="A321" s="611"/>
      <c r="B321" s="622"/>
      <c r="C321" s="585"/>
      <c r="D321" s="1487"/>
      <c r="E321" s="1670"/>
      <c r="F321" s="1266"/>
      <c r="G321" s="539"/>
      <c r="H321" s="539"/>
      <c r="I321" s="539"/>
      <c r="J321" s="539"/>
      <c r="K321" s="539"/>
      <c r="L321" s="539"/>
      <c r="M321" s="539"/>
      <c r="N321" s="539"/>
    </row>
    <row r="322" spans="1:21" s="194" customFormat="1" ht="15">
      <c r="A322" s="191" t="s">
        <v>279</v>
      </c>
      <c r="B322" s="222" t="s">
        <v>280</v>
      </c>
      <c r="C322" s="1620"/>
      <c r="D322" s="1765">
        <f>SUM(D323:D323)</f>
        <v>4578000</v>
      </c>
      <c r="E322" s="1669">
        <f>SUM(E323:E323)</f>
        <v>0</v>
      </c>
      <c r="F322" s="1263">
        <f>SUM(F323:F323)</f>
        <v>4578000</v>
      </c>
      <c r="G322" s="547"/>
      <c r="H322" s="547"/>
      <c r="I322" s="547"/>
      <c r="J322" s="547"/>
      <c r="K322" s="547"/>
      <c r="L322" s="547"/>
      <c r="M322" s="547"/>
      <c r="N322" s="547"/>
    </row>
    <row r="323" spans="1:21" s="194" customFormat="1" ht="15">
      <c r="A323" s="614"/>
      <c r="B323" s="223" t="s">
        <v>271</v>
      </c>
      <c r="C323" s="193" t="s">
        <v>281</v>
      </c>
      <c r="D323" s="1765">
        <f>SUM(D324:D328)</f>
        <v>4578000</v>
      </c>
      <c r="E323" s="1669">
        <f>SUM(E324:E328)</f>
        <v>0</v>
      </c>
      <c r="F323" s="1263">
        <f>SUM(F324:F328)</f>
        <v>4578000</v>
      </c>
      <c r="G323" s="539"/>
      <c r="H323" s="539"/>
      <c r="I323" s="539"/>
      <c r="J323" s="539"/>
      <c r="K323" s="539"/>
      <c r="L323" s="539"/>
      <c r="M323" s="539"/>
      <c r="N323" s="539"/>
      <c r="O323" s="151"/>
      <c r="P323" s="151"/>
      <c r="Q323" s="151"/>
      <c r="R323" s="151"/>
      <c r="S323" s="151"/>
      <c r="T323" s="151"/>
      <c r="U323" s="151"/>
    </row>
    <row r="324" spans="1:21" s="151" customFormat="1">
      <c r="A324" s="611"/>
      <c r="B324" s="224" t="s">
        <v>616</v>
      </c>
      <c r="C324" s="157" t="s">
        <v>281</v>
      </c>
      <c r="D324" s="1868">
        <v>1500000</v>
      </c>
      <c r="E324" s="1684"/>
      <c r="F324" s="1870">
        <f>+D324+E324</f>
        <v>1500000</v>
      </c>
      <c r="G324" s="539"/>
      <c r="H324" s="539"/>
      <c r="I324" s="539"/>
      <c r="J324" s="539"/>
      <c r="K324" s="539"/>
      <c r="L324" s="539"/>
      <c r="M324" s="539"/>
      <c r="N324" s="539"/>
    </row>
    <row r="325" spans="1:21" s="151" customFormat="1">
      <c r="A325" s="611"/>
      <c r="B325" s="215" t="s">
        <v>618</v>
      </c>
      <c r="C325" s="157" t="s">
        <v>281</v>
      </c>
      <c r="D325" s="1487">
        <v>100000</v>
      </c>
      <c r="E325" s="1670"/>
      <c r="F325" s="1870">
        <f>+D325+E325</f>
        <v>100000</v>
      </c>
      <c r="G325" s="539"/>
      <c r="H325" s="539"/>
      <c r="I325" s="539"/>
      <c r="J325" s="539"/>
      <c r="K325" s="539"/>
      <c r="L325" s="539"/>
      <c r="M325" s="539"/>
      <c r="N325" s="539"/>
    </row>
    <row r="326" spans="1:21" s="151" customFormat="1" ht="34.5" customHeight="1">
      <c r="A326" s="611"/>
      <c r="B326" s="201" t="s">
        <v>620</v>
      </c>
      <c r="C326" s="157" t="s">
        <v>281</v>
      </c>
      <c r="D326" s="1869">
        <v>1078000</v>
      </c>
      <c r="E326" s="1685"/>
      <c r="F326" s="1870">
        <f>+D326+E326</f>
        <v>1078000</v>
      </c>
      <c r="G326" s="539"/>
      <c r="H326" s="539"/>
      <c r="I326" s="539"/>
      <c r="J326" s="539"/>
      <c r="K326" s="539"/>
      <c r="L326" s="539"/>
      <c r="M326" s="539"/>
      <c r="N326" s="539"/>
    </row>
    <row r="327" spans="1:21" s="151" customFormat="1">
      <c r="A327" s="611"/>
      <c r="B327" s="215" t="s">
        <v>617</v>
      </c>
      <c r="C327" s="157" t="s">
        <v>281</v>
      </c>
      <c r="D327" s="1487">
        <v>1700000</v>
      </c>
      <c r="E327" s="1686"/>
      <c r="F327" s="1870">
        <f>+D327+E327</f>
        <v>1700000</v>
      </c>
      <c r="G327" s="539"/>
      <c r="H327" s="539"/>
      <c r="I327" s="539"/>
      <c r="J327" s="539"/>
      <c r="K327" s="539"/>
      <c r="L327" s="539"/>
      <c r="M327" s="539"/>
      <c r="N327" s="539"/>
    </row>
    <row r="328" spans="1:21" s="194" customFormat="1" ht="30">
      <c r="A328" s="624"/>
      <c r="B328" s="205" t="s">
        <v>619</v>
      </c>
      <c r="C328" s="193" t="s">
        <v>281</v>
      </c>
      <c r="D328" s="1765">
        <f>SUM(D329:D340)</f>
        <v>200000</v>
      </c>
      <c r="E328" s="1669">
        <f>SUM(E329:E340)</f>
        <v>0</v>
      </c>
      <c r="F328" s="1263">
        <f>SUM(F329:F340)</f>
        <v>200000</v>
      </c>
      <c r="G328" s="539"/>
      <c r="H328" s="539"/>
      <c r="I328" s="539"/>
      <c r="J328" s="539"/>
      <c r="K328" s="539"/>
      <c r="L328" s="539"/>
      <c r="M328" s="539"/>
      <c r="N328" s="539"/>
      <c r="O328" s="151"/>
      <c r="P328" s="151"/>
      <c r="Q328" s="151"/>
      <c r="R328" s="151"/>
      <c r="S328" s="151"/>
      <c r="T328" s="151"/>
      <c r="U328" s="151"/>
    </row>
    <row r="329" spans="1:21" s="151" customFormat="1" ht="15">
      <c r="A329" s="625"/>
      <c r="B329" s="199" t="s">
        <v>153</v>
      </c>
      <c r="C329" s="585"/>
      <c r="D329" s="1767"/>
      <c r="E329" s="1673"/>
      <c r="F329" s="1268"/>
      <c r="G329" s="539"/>
      <c r="H329" s="539"/>
      <c r="I329" s="539"/>
      <c r="J329" s="539"/>
      <c r="K329" s="539"/>
      <c r="L329" s="539"/>
      <c r="M329" s="539"/>
      <c r="N329" s="539"/>
    </row>
    <row r="330" spans="1:21" s="151" customFormat="1" ht="15">
      <c r="A330" s="625"/>
      <c r="B330" s="199" t="s">
        <v>277</v>
      </c>
      <c r="C330" s="585"/>
      <c r="D330" s="1767"/>
      <c r="E330" s="1673"/>
      <c r="F330" s="1268"/>
      <c r="G330" s="555"/>
      <c r="H330" s="555"/>
      <c r="I330" s="555"/>
      <c r="J330" s="555"/>
      <c r="K330" s="555"/>
      <c r="L330" s="555"/>
      <c r="M330" s="555"/>
      <c r="N330" s="555"/>
    </row>
    <row r="331" spans="1:21" s="151" customFormat="1" ht="15">
      <c r="A331" s="625"/>
      <c r="B331" s="199" t="s">
        <v>155</v>
      </c>
      <c r="C331" s="585"/>
      <c r="D331" s="1767"/>
      <c r="E331" s="1673"/>
      <c r="F331" s="1268"/>
      <c r="G331" s="555"/>
      <c r="H331" s="555"/>
      <c r="I331" s="555"/>
      <c r="J331" s="555"/>
      <c r="K331" s="555"/>
      <c r="L331" s="555"/>
      <c r="M331" s="555"/>
      <c r="N331" s="555"/>
    </row>
    <row r="332" spans="1:21" s="151" customFormat="1" ht="15">
      <c r="A332" s="625"/>
      <c r="B332" s="199" t="s">
        <v>157</v>
      </c>
      <c r="C332" s="585"/>
      <c r="D332" s="1767"/>
      <c r="E332" s="1673"/>
      <c r="F332" s="1268"/>
      <c r="G332" s="555"/>
      <c r="H332" s="555"/>
      <c r="I332" s="555"/>
      <c r="J332" s="555"/>
      <c r="K332" s="555"/>
      <c r="L332" s="555"/>
      <c r="M332" s="555"/>
      <c r="N332" s="555"/>
    </row>
    <row r="333" spans="1:21" s="151" customFormat="1">
      <c r="A333" s="625"/>
      <c r="B333" s="199" t="s">
        <v>156</v>
      </c>
      <c r="C333" s="585"/>
      <c r="D333" s="1783"/>
      <c r="E333" s="1687"/>
      <c r="F333" s="1280"/>
      <c r="G333" s="539"/>
      <c r="H333" s="539"/>
      <c r="I333" s="539"/>
      <c r="J333" s="539"/>
      <c r="K333" s="539"/>
      <c r="L333" s="539"/>
      <c r="M333" s="539"/>
      <c r="N333" s="539"/>
    </row>
    <row r="334" spans="1:21" s="151" customFormat="1">
      <c r="A334" s="625"/>
      <c r="B334" s="199" t="s">
        <v>176</v>
      </c>
      <c r="C334" s="585"/>
      <c r="D334" s="1783"/>
      <c r="E334" s="1687"/>
      <c r="F334" s="1280"/>
      <c r="G334" s="542"/>
      <c r="H334" s="542"/>
      <c r="I334" s="542"/>
      <c r="J334" s="542"/>
      <c r="K334" s="542"/>
      <c r="L334" s="542"/>
      <c r="M334" s="542"/>
      <c r="N334" s="542"/>
      <c r="O334" s="174"/>
      <c r="P334" s="174"/>
      <c r="Q334" s="174"/>
      <c r="R334" s="174"/>
      <c r="S334" s="174"/>
      <c r="T334" s="174"/>
      <c r="U334" s="174"/>
    </row>
    <row r="335" spans="1:21" s="151" customFormat="1">
      <c r="A335" s="625"/>
      <c r="B335" s="199" t="s">
        <v>161</v>
      </c>
      <c r="C335" s="585"/>
      <c r="D335" s="1783"/>
      <c r="E335" s="1687"/>
      <c r="F335" s="1280"/>
      <c r="G335" s="543"/>
      <c r="H335" s="543"/>
      <c r="I335" s="543"/>
      <c r="J335" s="543"/>
      <c r="K335" s="543"/>
      <c r="L335" s="543"/>
      <c r="M335" s="543"/>
      <c r="N335" s="543"/>
      <c r="O335" s="178"/>
      <c r="P335" s="178"/>
      <c r="Q335" s="178"/>
      <c r="R335" s="178"/>
      <c r="S335" s="178"/>
      <c r="T335" s="178"/>
      <c r="U335" s="178"/>
    </row>
    <row r="336" spans="1:21" s="151" customFormat="1">
      <c r="A336" s="625"/>
      <c r="B336" s="199" t="s">
        <v>282</v>
      </c>
      <c r="C336" s="585"/>
      <c r="D336" s="1783"/>
      <c r="E336" s="1687"/>
      <c r="F336" s="1280"/>
      <c r="G336" s="530"/>
      <c r="H336" s="530"/>
      <c r="I336" s="530"/>
      <c r="J336" s="530"/>
      <c r="K336" s="530"/>
      <c r="L336" s="530"/>
      <c r="M336" s="1883" t="s">
        <v>1128</v>
      </c>
      <c r="N336" s="1883" t="s">
        <v>1129</v>
      </c>
      <c r="O336" s="1883">
        <v>2017</v>
      </c>
      <c r="P336" s="1883">
        <v>2018</v>
      </c>
      <c r="Q336" s="1883">
        <v>2019</v>
      </c>
      <c r="R336" s="1883">
        <v>2020</v>
      </c>
      <c r="S336" s="142"/>
      <c r="T336" s="142"/>
      <c r="U336" s="142"/>
    </row>
    <row r="337" spans="1:21" s="151" customFormat="1">
      <c r="A337" s="625"/>
      <c r="B337" s="199" t="s">
        <v>165</v>
      </c>
      <c r="C337" s="585"/>
      <c r="D337" s="1783"/>
      <c r="E337" s="1687"/>
      <c r="F337" s="1280"/>
      <c r="G337" s="530"/>
      <c r="H337" s="530"/>
      <c r="I337" s="530"/>
      <c r="J337" s="225" t="s">
        <v>288</v>
      </c>
      <c r="K337" s="1899"/>
      <c r="L337" s="1899"/>
      <c r="M337" s="673" t="e">
        <f>#REF!*0.025</f>
        <v>#REF!</v>
      </c>
      <c r="N337" s="673" t="e">
        <f>#REF!*0.025</f>
        <v>#REF!</v>
      </c>
      <c r="O337" s="673">
        <f>A336*0.025</f>
        <v>0</v>
      </c>
      <c r="P337" s="673">
        <f>D336*0.025</f>
        <v>0</v>
      </c>
      <c r="Q337" s="673">
        <f>E336*0.025</f>
        <v>0</v>
      </c>
      <c r="R337" s="673">
        <f>F336*0.025</f>
        <v>0</v>
      </c>
      <c r="S337" s="142"/>
      <c r="T337" s="142"/>
      <c r="U337" s="142"/>
    </row>
    <row r="338" spans="1:21" s="151" customFormat="1">
      <c r="A338" s="1943"/>
      <c r="B338" s="1944" t="str">
        <f>B318</f>
        <v>ABSOLWENT</v>
      </c>
      <c r="C338" s="585"/>
      <c r="D338" s="1783">
        <v>100000</v>
      </c>
      <c r="E338" s="1945"/>
      <c r="F338" s="1268">
        <f>+D338+E338</f>
        <v>100000</v>
      </c>
      <c r="G338" s="530"/>
      <c r="H338" s="530"/>
      <c r="I338" s="530"/>
      <c r="J338" s="1946"/>
      <c r="K338" s="1947"/>
      <c r="L338" s="1947"/>
      <c r="M338" s="1948"/>
      <c r="N338" s="1948"/>
      <c r="O338" s="1948"/>
      <c r="P338" s="1948"/>
      <c r="Q338" s="1948"/>
      <c r="R338" s="1948"/>
      <c r="S338" s="142"/>
      <c r="T338" s="142"/>
      <c r="U338" s="142"/>
    </row>
    <row r="339" spans="1:21" s="151" customFormat="1">
      <c r="A339" s="1943"/>
      <c r="B339" s="1944" t="str">
        <f>B190</f>
        <v>"PRACA - INTEGRACJA"</v>
      </c>
      <c r="C339" s="585"/>
      <c r="D339" s="1783">
        <v>100000</v>
      </c>
      <c r="E339" s="1945"/>
      <c r="F339" s="1268">
        <f>+D339+E339</f>
        <v>100000</v>
      </c>
      <c r="G339" s="530"/>
      <c r="H339" s="530"/>
      <c r="I339" s="530"/>
      <c r="J339" s="1946"/>
      <c r="K339" s="1947"/>
      <c r="L339" s="1947"/>
      <c r="M339" s="1948"/>
      <c r="N339" s="1948"/>
      <c r="O339" s="1948"/>
      <c r="P339" s="1948"/>
      <c r="Q339" s="1948"/>
      <c r="R339" s="1948"/>
      <c r="S339" s="142"/>
      <c r="T339" s="142"/>
      <c r="U339" s="142"/>
    </row>
    <row r="340" spans="1:21" s="151" customFormat="1" ht="15">
      <c r="A340" s="625"/>
      <c r="B340" s="199" t="s">
        <v>177</v>
      </c>
      <c r="C340" s="585"/>
      <c r="D340" s="1767"/>
      <c r="E340" s="1673"/>
      <c r="F340" s="1268">
        <f>+D340+E340</f>
        <v>0</v>
      </c>
      <c r="G340" s="530"/>
      <c r="H340" s="530"/>
      <c r="I340" s="530"/>
      <c r="J340" s="631"/>
      <c r="K340" s="1900"/>
      <c r="L340" s="1900"/>
      <c r="M340" s="674" t="e">
        <f>#REF!*0.025</f>
        <v>#REF!</v>
      </c>
      <c r="N340" s="674" t="e">
        <f>#REF!*2.5%</f>
        <v>#REF!</v>
      </c>
      <c r="O340" s="674" t="e">
        <f>A342*2.5%</f>
        <v>#VALUE!</v>
      </c>
      <c r="P340" s="674">
        <f>D342*2.5%</f>
        <v>23250000</v>
      </c>
      <c r="Q340" s="674">
        <f>E342*2.5%</f>
        <v>0</v>
      </c>
      <c r="R340" s="674">
        <f>F342*2.5%</f>
        <v>23250000</v>
      </c>
      <c r="S340" s="142"/>
      <c r="T340" s="142"/>
      <c r="U340" s="142"/>
    </row>
    <row r="341" spans="1:21" s="151" customFormat="1">
      <c r="A341" s="625"/>
      <c r="B341" s="615"/>
      <c r="C341" s="585"/>
      <c r="D341" s="1756"/>
      <c r="E341" s="1659"/>
      <c r="F341" s="1258"/>
      <c r="G341" s="530"/>
      <c r="H341" s="530"/>
      <c r="I341" s="530"/>
      <c r="J341" s="530"/>
      <c r="K341" s="530"/>
      <c r="L341" s="530"/>
      <c r="M341" s="530"/>
      <c r="N341" s="530"/>
      <c r="O341" s="142"/>
      <c r="P341" s="142"/>
      <c r="Q341" s="142"/>
      <c r="R341" s="142"/>
      <c r="S341" s="142"/>
      <c r="T341" s="142"/>
      <c r="U341" s="142"/>
    </row>
    <row r="342" spans="1:21" s="174" customFormat="1">
      <c r="A342" s="163" t="s">
        <v>28</v>
      </c>
      <c r="B342" s="220" t="s">
        <v>283</v>
      </c>
      <c r="C342" s="173" t="s">
        <v>114</v>
      </c>
      <c r="D342" s="1753">
        <f>SUM(D344,D346,D348,D350)</f>
        <v>930000000</v>
      </c>
      <c r="E342" s="671">
        <f>SUM(E344,E346,E348,E350)</f>
        <v>0</v>
      </c>
      <c r="F342" s="1254">
        <f>SUM(F344,F346,F348,F350)</f>
        <v>930000000</v>
      </c>
      <c r="G342" s="530"/>
      <c r="H342" s="530"/>
      <c r="I342" s="530"/>
      <c r="J342" s="530"/>
      <c r="K342" s="530"/>
      <c r="L342" s="530"/>
      <c r="M342" s="530"/>
      <c r="N342" s="530"/>
      <c r="O342" s="142"/>
      <c r="P342" s="142"/>
      <c r="Q342" s="142"/>
      <c r="R342" s="142"/>
      <c r="S342" s="142"/>
      <c r="T342" s="142"/>
      <c r="U342" s="142"/>
    </row>
    <row r="343" spans="1:21" s="178" customFormat="1">
      <c r="A343" s="592"/>
      <c r="B343" s="176" t="s">
        <v>284</v>
      </c>
      <c r="C343" s="626"/>
      <c r="D343" s="1760"/>
      <c r="E343" s="1663"/>
      <c r="F343" s="1259"/>
      <c r="G343" s="543"/>
      <c r="H343" s="543"/>
      <c r="I343" s="543"/>
      <c r="J343" s="543"/>
      <c r="K343" s="543"/>
      <c r="L343" s="543"/>
      <c r="M343" s="543"/>
      <c r="N343" s="543"/>
    </row>
    <row r="344" spans="1:21" s="142" customFormat="1" ht="15" customHeight="1">
      <c r="A344" s="625"/>
      <c r="B344" s="156" t="s">
        <v>285</v>
      </c>
      <c r="C344" s="627"/>
      <c r="D344" s="1784">
        <v>143000000</v>
      </c>
      <c r="E344" s="1688"/>
      <c r="F344" s="1281">
        <f>+E344+D344</f>
        <v>143000000</v>
      </c>
      <c r="G344" s="530"/>
      <c r="H344" s="530"/>
      <c r="I344" s="530"/>
      <c r="J344" s="530"/>
      <c r="K344" s="530"/>
      <c r="L344" s="530"/>
      <c r="M344" s="530"/>
      <c r="N344" s="530"/>
    </row>
    <row r="345" spans="1:21" s="142" customFormat="1" ht="15.75" customHeight="1">
      <c r="A345" s="625"/>
      <c r="B345" s="628"/>
      <c r="C345" s="627"/>
      <c r="D345" s="1784"/>
      <c r="E345" s="1688"/>
      <c r="F345" s="1281"/>
      <c r="G345" s="530"/>
      <c r="H345" s="530"/>
      <c r="I345" s="530"/>
      <c r="J345" s="530"/>
      <c r="K345" s="530"/>
      <c r="L345" s="530"/>
      <c r="M345" s="530"/>
      <c r="N345" s="530"/>
    </row>
    <row r="346" spans="1:21" s="142" customFormat="1" ht="15">
      <c r="A346" s="625"/>
      <c r="B346" s="156" t="s">
        <v>286</v>
      </c>
      <c r="C346" s="627"/>
      <c r="D346" s="1784">
        <v>3575000</v>
      </c>
      <c r="E346" s="1688"/>
      <c r="F346" s="1281">
        <f>+E346+D346</f>
        <v>3575000</v>
      </c>
      <c r="G346" s="630"/>
      <c r="H346" s="630"/>
      <c r="I346" s="630"/>
      <c r="J346" s="630"/>
      <c r="K346" s="630"/>
      <c r="L346" s="630"/>
      <c r="M346" s="630"/>
      <c r="N346" s="630"/>
      <c r="O346" s="228"/>
      <c r="P346" s="228"/>
      <c r="Q346" s="228"/>
      <c r="R346" s="228"/>
      <c r="S346" s="228"/>
      <c r="T346" s="228"/>
      <c r="U346" s="228"/>
    </row>
    <row r="347" spans="1:21" s="142" customFormat="1" ht="15">
      <c r="A347" s="625"/>
      <c r="B347" s="628"/>
      <c r="C347" s="627"/>
      <c r="D347" s="1784"/>
      <c r="E347" s="1688"/>
      <c r="F347" s="1281"/>
      <c r="G347" s="530"/>
      <c r="H347" s="530"/>
      <c r="I347" s="530"/>
      <c r="J347" s="530"/>
      <c r="K347" s="530"/>
      <c r="L347" s="530"/>
      <c r="M347" s="530"/>
      <c r="N347" s="530"/>
    </row>
    <row r="348" spans="1:21" s="142" customFormat="1" ht="15">
      <c r="A348" s="625"/>
      <c r="B348" s="156" t="s">
        <v>287</v>
      </c>
      <c r="C348" s="627"/>
      <c r="D348" s="1784">
        <v>764317000</v>
      </c>
      <c r="E348" s="1688"/>
      <c r="F348" s="1281">
        <f>+E348+D348</f>
        <v>764317000</v>
      </c>
      <c r="G348" s="530"/>
      <c r="H348" s="530"/>
      <c r="I348" s="530"/>
      <c r="J348" s="530"/>
      <c r="K348" s="530"/>
      <c r="L348" s="530"/>
      <c r="M348" s="530"/>
      <c r="N348" s="530"/>
    </row>
    <row r="349" spans="1:21" s="178" customFormat="1">
      <c r="A349" s="592"/>
      <c r="B349" s="622"/>
      <c r="C349" s="585"/>
      <c r="D349" s="1785"/>
      <c r="E349" s="1689"/>
      <c r="F349" s="1282"/>
      <c r="G349" s="530"/>
      <c r="H349" s="530"/>
      <c r="I349" s="530"/>
      <c r="J349" s="530"/>
      <c r="K349" s="530"/>
      <c r="L349" s="530"/>
      <c r="M349" s="538" t="s">
        <v>1130</v>
      </c>
      <c r="N349" s="530"/>
      <c r="O349" s="142"/>
      <c r="P349" s="142"/>
      <c r="Q349" s="142"/>
      <c r="R349" s="142"/>
      <c r="S349" s="142"/>
      <c r="T349" s="142"/>
      <c r="U349" s="142"/>
    </row>
    <row r="350" spans="1:21" s="142" customFormat="1" ht="15">
      <c r="A350" s="625"/>
      <c r="B350" s="156" t="s">
        <v>289</v>
      </c>
      <c r="C350" s="627"/>
      <c r="D350" s="1784">
        <v>19108000</v>
      </c>
      <c r="E350" s="1688"/>
      <c r="F350" s="1281">
        <f>+E350+D350</f>
        <v>19108000</v>
      </c>
      <c r="G350" s="530"/>
      <c r="H350" s="530"/>
      <c r="I350" s="530"/>
      <c r="J350" s="1883" t="s">
        <v>1128</v>
      </c>
      <c r="K350" s="1883" t="s">
        <v>586</v>
      </c>
      <c r="L350" s="1883" t="s">
        <v>588</v>
      </c>
      <c r="M350" s="1883" t="s">
        <v>1129</v>
      </c>
      <c r="N350" s="1883">
        <v>2017</v>
      </c>
      <c r="O350" s="1883">
        <v>2018</v>
      </c>
      <c r="P350" s="1883">
        <v>2019</v>
      </c>
      <c r="Q350" s="1883">
        <v>2020</v>
      </c>
    </row>
    <row r="351" spans="1:21" s="142" customFormat="1">
      <c r="A351" s="625"/>
      <c r="B351" s="628"/>
      <c r="C351" s="627"/>
      <c r="D351" s="1786"/>
      <c r="E351" s="1690"/>
      <c r="F351" s="1283"/>
      <c r="G351" s="537"/>
      <c r="H351" s="155"/>
      <c r="I351" s="155"/>
      <c r="J351" s="1901" t="s">
        <v>294</v>
      </c>
      <c r="K351" s="1901"/>
      <c r="L351" s="1901"/>
      <c r="M351" s="1902"/>
      <c r="N351" s="1902"/>
      <c r="O351" s="1902"/>
      <c r="P351" s="1902"/>
      <c r="Q351" s="632"/>
      <c r="R351" s="155"/>
      <c r="S351" s="155"/>
      <c r="T351" s="155"/>
      <c r="U351" s="155"/>
    </row>
    <row r="352" spans="1:21" s="228" customFormat="1">
      <c r="A352" s="226" t="s">
        <v>30</v>
      </c>
      <c r="B352" s="227" t="s">
        <v>72</v>
      </c>
      <c r="C352" s="1629" t="s">
        <v>80</v>
      </c>
      <c r="D352" s="1787">
        <f>SUM(D354:D356)</f>
        <v>300000</v>
      </c>
      <c r="E352" s="1787">
        <f>SUM(E354:E356)</f>
        <v>0</v>
      </c>
      <c r="F352" s="1787">
        <f>SUM(F354:F356)</f>
        <v>300000</v>
      </c>
      <c r="G352" s="629"/>
      <c r="H352" s="158"/>
      <c r="I352" s="158"/>
      <c r="J352" s="1903" t="e">
        <f>#REF!-#REF!</f>
        <v>#REF!</v>
      </c>
      <c r="K352" s="1903" t="e">
        <f>B351-B352</f>
        <v>#VALUE!</v>
      </c>
      <c r="L352" s="1903" t="e">
        <f>C351-C352</f>
        <v>#VALUE!</v>
      </c>
      <c r="M352" s="1903" t="e">
        <f>#REF!-#REF!</f>
        <v>#REF!</v>
      </c>
      <c r="N352" s="1903" t="e">
        <f>A351-A352</f>
        <v>#VALUE!</v>
      </c>
      <c r="O352" s="1903">
        <f>D351-D352</f>
        <v>-300000</v>
      </c>
      <c r="P352" s="1903">
        <f>E351-E352</f>
        <v>0</v>
      </c>
      <c r="Q352" s="1903">
        <f>F351-F352</f>
        <v>-300000</v>
      </c>
      <c r="R352" s="158"/>
      <c r="S352" s="158"/>
      <c r="T352" s="158"/>
      <c r="U352" s="158"/>
    </row>
    <row r="353" spans="1:21" s="142" customFormat="1">
      <c r="A353" s="592"/>
      <c r="B353" s="176" t="s">
        <v>290</v>
      </c>
      <c r="C353" s="626"/>
      <c r="D353" s="1783"/>
      <c r="E353" s="1687"/>
      <c r="F353" s="1280"/>
      <c r="G353" s="287" t="s">
        <v>640</v>
      </c>
      <c r="H353" s="288"/>
      <c r="I353" s="288"/>
      <c r="J353" s="1904"/>
      <c r="K353" s="1904"/>
      <c r="L353" s="1904"/>
      <c r="M353" s="1904"/>
      <c r="N353" s="1905"/>
      <c r="O353" s="1905"/>
      <c r="P353" s="1905"/>
      <c r="Q353" s="634"/>
      <c r="R353" s="288"/>
      <c r="S353" s="288"/>
      <c r="T353" s="288"/>
      <c r="U353" s="288"/>
    </row>
    <row r="354" spans="1:21" s="142" customFormat="1">
      <c r="A354" s="592"/>
      <c r="B354" s="176" t="s">
        <v>291</v>
      </c>
      <c r="C354" s="157" t="s">
        <v>134</v>
      </c>
      <c r="D354" s="1783"/>
      <c r="E354" s="1687"/>
      <c r="F354" s="1280">
        <f>+E354+D354</f>
        <v>0</v>
      </c>
      <c r="G354" s="539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</row>
    <row r="355" spans="1:21" s="142" customFormat="1">
      <c r="A355" s="592"/>
      <c r="B355" s="176" t="s">
        <v>292</v>
      </c>
      <c r="C355" s="157" t="s">
        <v>293</v>
      </c>
      <c r="D355" s="1783"/>
      <c r="E355" s="1687"/>
      <c r="F355" s="1280">
        <f>+E355+D355</f>
        <v>0</v>
      </c>
      <c r="G355" s="539"/>
      <c r="H355" s="539"/>
      <c r="I355" s="539"/>
      <c r="J355" s="539"/>
      <c r="K355" s="539"/>
      <c r="L355" s="539"/>
      <c r="M355" s="539"/>
      <c r="N355" s="539"/>
      <c r="O355" s="151"/>
      <c r="P355" s="151"/>
      <c r="Q355" s="151"/>
      <c r="R355" s="151"/>
      <c r="S355" s="151"/>
      <c r="T355" s="151"/>
      <c r="U355" s="151"/>
    </row>
    <row r="356" spans="1:21" s="142" customFormat="1">
      <c r="A356" s="1967"/>
      <c r="B356" s="1968"/>
      <c r="C356" s="157" t="s">
        <v>1164</v>
      </c>
      <c r="D356" s="1783">
        <v>300000</v>
      </c>
      <c r="E356" s="1945"/>
      <c r="F356" s="1280">
        <f>+E356+D356</f>
        <v>300000</v>
      </c>
      <c r="G356" s="539"/>
      <c r="H356" s="539"/>
      <c r="I356" s="539"/>
      <c r="J356" s="539"/>
      <c r="K356" s="539"/>
      <c r="L356" s="539"/>
      <c r="M356" s="539"/>
      <c r="N356" s="539"/>
      <c r="O356" s="151"/>
      <c r="P356" s="151"/>
      <c r="Q356" s="151"/>
      <c r="R356" s="151"/>
      <c r="S356" s="151"/>
      <c r="T356" s="151"/>
      <c r="U356" s="151"/>
    </row>
    <row r="357" spans="1:21" s="142" customFormat="1" ht="12.75" customHeight="1">
      <c r="A357" s="592"/>
      <c r="B357" s="633"/>
      <c r="C357" s="626"/>
      <c r="D357" s="1783"/>
      <c r="E357" s="1687"/>
      <c r="F357" s="1280"/>
      <c r="G357" s="539"/>
      <c r="H357" s="539"/>
      <c r="I357" s="539"/>
      <c r="J357" s="539"/>
      <c r="K357" s="539"/>
      <c r="L357" s="539"/>
      <c r="M357" s="539"/>
      <c r="N357" s="539"/>
      <c r="O357" s="151"/>
      <c r="P357" s="151"/>
      <c r="Q357" s="151"/>
      <c r="R357" s="151"/>
      <c r="S357" s="151"/>
      <c r="T357" s="151"/>
      <c r="U357" s="151"/>
    </row>
    <row r="358" spans="1:21" s="155" customFormat="1">
      <c r="A358" s="152" t="s">
        <v>295</v>
      </c>
      <c r="B358" s="153" t="s">
        <v>296</v>
      </c>
      <c r="C358" s="154" t="s">
        <v>80</v>
      </c>
      <c r="D358" s="1745">
        <f>(D71+D91-D125)+D59</f>
        <v>233599000</v>
      </c>
      <c r="E358" s="1649">
        <f>(E71+E91-E125)+E59</f>
        <v>0</v>
      </c>
      <c r="F358" s="1249">
        <f>(F71+F91-F125)+F59</f>
        <v>233599000</v>
      </c>
      <c r="G358" s="539"/>
      <c r="H358" s="539"/>
      <c r="I358" s="539"/>
      <c r="J358" s="539"/>
      <c r="K358" s="539"/>
      <c r="L358" s="539"/>
      <c r="M358" s="539"/>
      <c r="N358" s="539"/>
      <c r="O358" s="151"/>
      <c r="P358" s="151"/>
      <c r="Q358" s="151"/>
      <c r="R358" s="151"/>
      <c r="S358" s="151"/>
      <c r="T358" s="151"/>
      <c r="U358" s="151"/>
    </row>
    <row r="359" spans="1:21" s="158" customFormat="1" ht="20.25" customHeight="1">
      <c r="A359" s="584"/>
      <c r="B359" s="156" t="s">
        <v>81</v>
      </c>
      <c r="C359" s="585"/>
      <c r="D359" s="1788">
        <f>SUM(D360:D363,D366)+SUM(D370:D376)</f>
        <v>233599000</v>
      </c>
      <c r="E359" s="1691">
        <f>SUM(E360:E363,E366)+SUM(E370:E376)</f>
        <v>0</v>
      </c>
      <c r="F359" s="1323">
        <f>+E359+D359</f>
        <v>233599000</v>
      </c>
      <c r="G359" s="539"/>
      <c r="H359" s="1883" t="s">
        <v>1128</v>
      </c>
      <c r="I359" s="1883" t="s">
        <v>1129</v>
      </c>
      <c r="J359" s="1883">
        <v>2017</v>
      </c>
      <c r="K359" s="1883" t="s">
        <v>586</v>
      </c>
      <c r="L359" s="1883" t="s">
        <v>588</v>
      </c>
      <c r="M359" s="1883">
        <v>2018</v>
      </c>
      <c r="N359" s="1883">
        <v>2019</v>
      </c>
      <c r="O359" s="1883">
        <v>2020</v>
      </c>
      <c r="P359" s="151"/>
      <c r="Q359" s="151"/>
      <c r="R359" s="151"/>
      <c r="S359" s="151"/>
      <c r="T359" s="151"/>
      <c r="U359" s="151"/>
    </row>
    <row r="360" spans="1:21" s="288" customFormat="1" ht="15.75" customHeight="1">
      <c r="A360" s="284" t="s">
        <v>14</v>
      </c>
      <c r="B360" s="285" t="s">
        <v>649</v>
      </c>
      <c r="C360" s="286" t="s">
        <v>80</v>
      </c>
      <c r="D360" s="1789">
        <v>153278000</v>
      </c>
      <c r="E360" s="1692"/>
      <c r="F360" s="1287">
        <f t="shared" ref="F360:F376" si="12">+E360+D360</f>
        <v>153278000</v>
      </c>
      <c r="G360" s="151"/>
      <c r="H360" s="1991" t="s">
        <v>638</v>
      </c>
      <c r="I360" s="1992"/>
      <c r="J360" s="1992"/>
      <c r="K360" s="1992"/>
      <c r="L360" s="1992"/>
      <c r="M360" s="1992"/>
      <c r="N360" s="1992"/>
      <c r="O360" s="1993"/>
      <c r="P360" s="151"/>
      <c r="Q360" s="151"/>
      <c r="R360" s="151"/>
      <c r="S360" s="151"/>
      <c r="T360" s="151"/>
      <c r="U360" s="151"/>
    </row>
    <row r="361" spans="1:21" s="151" customFormat="1" ht="15.75" customHeight="1">
      <c r="A361" s="159" t="s">
        <v>18</v>
      </c>
      <c r="B361" s="161" t="s">
        <v>83</v>
      </c>
      <c r="C361" s="157" t="s">
        <v>80</v>
      </c>
      <c r="D361" s="1768">
        <v>0</v>
      </c>
      <c r="E361" s="1674"/>
      <c r="F361" s="1287">
        <f t="shared" si="12"/>
        <v>0</v>
      </c>
      <c r="H361" s="675" t="e">
        <f>#REF!-#REF!+#REF!</f>
        <v>#REF!</v>
      </c>
      <c r="I361" s="675" t="e">
        <f t="shared" ref="I361:O361" si="13">#REF!-#REF!+#REF!</f>
        <v>#REF!</v>
      </c>
      <c r="J361" s="1906" t="e">
        <f t="shared" si="13"/>
        <v>#REF!</v>
      </c>
      <c r="K361" s="675" t="e">
        <f t="shared" si="13"/>
        <v>#REF!</v>
      </c>
      <c r="L361" s="1906" t="e">
        <f t="shared" si="13"/>
        <v>#REF!</v>
      </c>
      <c r="M361" s="675" t="e">
        <f t="shared" si="13"/>
        <v>#REF!</v>
      </c>
      <c r="N361" s="675" t="e">
        <f t="shared" si="13"/>
        <v>#REF!</v>
      </c>
      <c r="O361" s="675" t="e">
        <f t="shared" si="13"/>
        <v>#REF!</v>
      </c>
    </row>
    <row r="362" spans="1:21" s="151" customFormat="1" ht="15.75" customHeight="1">
      <c r="A362" s="159" t="s">
        <v>21</v>
      </c>
      <c r="B362" s="160" t="s">
        <v>84</v>
      </c>
      <c r="C362" s="157" t="s">
        <v>80</v>
      </c>
      <c r="D362" s="1768">
        <v>0</v>
      </c>
      <c r="E362" s="1674"/>
      <c r="F362" s="1287">
        <f t="shared" si="12"/>
        <v>0</v>
      </c>
      <c r="H362" s="1907" t="e">
        <f t="shared" ref="H362:O362" si="14">H361-100000</f>
        <v>#REF!</v>
      </c>
      <c r="I362" s="1907" t="e">
        <f t="shared" si="14"/>
        <v>#REF!</v>
      </c>
      <c r="J362" s="1908" t="e">
        <f t="shared" si="14"/>
        <v>#REF!</v>
      </c>
      <c r="K362" s="1907" t="e">
        <f>K361-100000</f>
        <v>#REF!</v>
      </c>
      <c r="L362" s="1908" t="e">
        <f>L361-100000</f>
        <v>#REF!</v>
      </c>
      <c r="M362" s="1907" t="e">
        <f t="shared" si="14"/>
        <v>#REF!</v>
      </c>
      <c r="N362" s="1907" t="e">
        <f t="shared" si="14"/>
        <v>#REF!</v>
      </c>
      <c r="O362" s="1907" t="e">
        <f t="shared" si="14"/>
        <v>#REF!</v>
      </c>
    </row>
    <row r="363" spans="1:21" s="151" customFormat="1" ht="15.75" customHeight="1">
      <c r="A363" s="159" t="s">
        <v>23</v>
      </c>
      <c r="B363" s="161" t="s">
        <v>85</v>
      </c>
      <c r="C363" s="157" t="s">
        <v>80</v>
      </c>
      <c r="D363" s="1746">
        <v>37507000</v>
      </c>
      <c r="E363" s="1650"/>
      <c r="F363" s="1287">
        <f t="shared" si="12"/>
        <v>37507000</v>
      </c>
      <c r="H363" s="1909" t="e">
        <f>#REF!</f>
        <v>#REF!</v>
      </c>
      <c r="I363" s="1909" t="e">
        <f t="shared" ref="I363:O363" si="15">#REF!</f>
        <v>#REF!</v>
      </c>
      <c r="J363" s="1910" t="e">
        <f t="shared" si="15"/>
        <v>#REF!</v>
      </c>
      <c r="K363" s="1909" t="e">
        <f t="shared" si="15"/>
        <v>#REF!</v>
      </c>
      <c r="L363" s="1910" t="e">
        <f t="shared" si="15"/>
        <v>#REF!</v>
      </c>
      <c r="M363" s="1909" t="e">
        <f t="shared" si="15"/>
        <v>#REF!</v>
      </c>
      <c r="N363" s="1909" t="e">
        <f t="shared" si="15"/>
        <v>#REF!</v>
      </c>
      <c r="O363" s="1909" t="e">
        <f t="shared" si="15"/>
        <v>#REF!</v>
      </c>
    </row>
    <row r="364" spans="1:21" s="151" customFormat="1" ht="15.75" customHeight="1">
      <c r="A364" s="611"/>
      <c r="B364" s="162" t="s">
        <v>87</v>
      </c>
      <c r="C364" s="157" t="s">
        <v>80</v>
      </c>
      <c r="D364" s="1768">
        <v>30250000</v>
      </c>
      <c r="E364" s="1674"/>
      <c r="F364" s="1287">
        <f t="shared" si="12"/>
        <v>30250000</v>
      </c>
      <c r="G364" s="538"/>
      <c r="H364" s="538"/>
      <c r="I364" s="538"/>
      <c r="J364" s="538"/>
      <c r="K364" s="538"/>
      <c r="L364" s="538"/>
      <c r="M364" s="538"/>
      <c r="N364" s="538"/>
      <c r="O364" s="158"/>
      <c r="P364" s="158"/>
      <c r="Q364" s="158"/>
      <c r="R364" s="158"/>
      <c r="S364" s="158"/>
      <c r="T364" s="158"/>
      <c r="U364" s="158"/>
    </row>
    <row r="365" spans="1:21" s="151" customFormat="1" ht="15.75" customHeight="1">
      <c r="A365" s="611"/>
      <c r="B365" s="162" t="s">
        <v>89</v>
      </c>
      <c r="C365" s="157" t="s">
        <v>80</v>
      </c>
      <c r="D365" s="1768">
        <v>2200000</v>
      </c>
      <c r="E365" s="1674"/>
      <c r="F365" s="1287">
        <f t="shared" si="12"/>
        <v>2200000</v>
      </c>
      <c r="G365" s="538"/>
      <c r="H365" s="538"/>
      <c r="I365" s="538"/>
      <c r="J365" s="538"/>
      <c r="K365" s="538"/>
      <c r="L365" s="538"/>
      <c r="M365" s="538"/>
      <c r="N365" s="538"/>
      <c r="O365" s="158"/>
      <c r="P365" s="158"/>
      <c r="Q365" s="158"/>
      <c r="R365" s="158"/>
      <c r="S365" s="158"/>
      <c r="T365" s="158"/>
      <c r="U365" s="158"/>
    </row>
    <row r="366" spans="1:21" s="151" customFormat="1" ht="15.75" customHeight="1">
      <c r="A366" s="1494" t="s">
        <v>24</v>
      </c>
      <c r="B366" s="1495" t="s">
        <v>90</v>
      </c>
      <c r="C366" s="1630" t="s">
        <v>80</v>
      </c>
      <c r="D366" s="1768">
        <v>-52446000</v>
      </c>
      <c r="E366" s="1674"/>
      <c r="F366" s="1287">
        <f t="shared" si="12"/>
        <v>-52446000</v>
      </c>
      <c r="G366" s="539"/>
      <c r="H366" s="539"/>
      <c r="I366" s="539"/>
      <c r="J366" s="539"/>
      <c r="K366" s="539"/>
      <c r="L366" s="539"/>
      <c r="M366" s="539"/>
      <c r="N366" s="539"/>
    </row>
    <row r="367" spans="1:21" s="151" customFormat="1" ht="15.75" customHeight="1">
      <c r="A367" s="1494" t="s">
        <v>26</v>
      </c>
      <c r="B367" s="1495" t="s">
        <v>297</v>
      </c>
      <c r="C367" s="1630" t="s">
        <v>80</v>
      </c>
      <c r="D367" s="1768">
        <v>-52446000</v>
      </c>
      <c r="E367" s="1674"/>
      <c r="F367" s="1287">
        <f t="shared" si="12"/>
        <v>-52446000</v>
      </c>
      <c r="G367" s="539"/>
      <c r="H367" s="539"/>
      <c r="I367" s="539"/>
      <c r="J367" s="593"/>
      <c r="K367" s="593"/>
      <c r="L367" s="593"/>
      <c r="M367" s="539"/>
      <c r="N367" s="539"/>
    </row>
    <row r="368" spans="1:21" s="151" customFormat="1" ht="15">
      <c r="A368" s="159" t="s">
        <v>92</v>
      </c>
      <c r="B368" s="167" t="s">
        <v>599</v>
      </c>
      <c r="C368" s="157" t="s">
        <v>80</v>
      </c>
      <c r="D368" s="1768">
        <v>0</v>
      </c>
      <c r="E368" s="1674"/>
      <c r="F368" s="1287">
        <f t="shared" si="12"/>
        <v>0</v>
      </c>
      <c r="G368" s="539"/>
      <c r="H368" s="593"/>
      <c r="I368" s="593"/>
      <c r="J368" s="593"/>
      <c r="K368" s="539"/>
      <c r="L368" s="539"/>
      <c r="M368" s="539"/>
      <c r="N368" s="539"/>
    </row>
    <row r="369" spans="1:21" s="151" customFormat="1" ht="15.75" customHeight="1">
      <c r="A369" s="159" t="s">
        <v>93</v>
      </c>
      <c r="B369" s="167" t="s">
        <v>600</v>
      </c>
      <c r="C369" s="157" t="s">
        <v>80</v>
      </c>
      <c r="D369" s="1768">
        <v>-52446000</v>
      </c>
      <c r="E369" s="1674"/>
      <c r="F369" s="1287">
        <f t="shared" si="12"/>
        <v>-52446000</v>
      </c>
      <c r="G369" s="539"/>
      <c r="H369" s="593">
        <f>D351-D352</f>
        <v>-300000</v>
      </c>
      <c r="I369" s="593">
        <f>E351-E352</f>
        <v>0</v>
      </c>
      <c r="J369" s="1911"/>
      <c r="K369" s="1911"/>
      <c r="L369" s="1911"/>
      <c r="M369" s="539"/>
      <c r="N369" s="539"/>
    </row>
    <row r="370" spans="1:21" s="158" customFormat="1" ht="15">
      <c r="A370" s="159" t="s">
        <v>28</v>
      </c>
      <c r="B370" s="160" t="s">
        <v>95</v>
      </c>
      <c r="C370" s="157" t="s">
        <v>80</v>
      </c>
      <c r="D370" s="1766">
        <v>56123000</v>
      </c>
      <c r="E370" s="1674"/>
      <c r="F370" s="1287">
        <f t="shared" si="12"/>
        <v>56123000</v>
      </c>
      <c r="G370" s="539"/>
      <c r="H370" s="539"/>
      <c r="I370" s="593"/>
      <c r="J370" s="539"/>
      <c r="K370" s="539"/>
      <c r="L370" s="539"/>
      <c r="M370" s="539"/>
      <c r="N370" s="539"/>
      <c r="O370" s="151"/>
      <c r="P370" s="151"/>
      <c r="Q370" s="151"/>
      <c r="R370" s="151"/>
      <c r="S370" s="151"/>
      <c r="T370" s="151"/>
      <c r="U370" s="151"/>
    </row>
    <row r="371" spans="1:21" s="158" customFormat="1" ht="15.75" customHeight="1">
      <c r="A371" s="159" t="s">
        <v>30</v>
      </c>
      <c r="B371" s="160" t="s">
        <v>96</v>
      </c>
      <c r="C371" s="157" t="s">
        <v>80</v>
      </c>
      <c r="D371" s="1766">
        <v>44487000</v>
      </c>
      <c r="E371" s="1674"/>
      <c r="F371" s="1287">
        <f t="shared" si="12"/>
        <v>44487000</v>
      </c>
      <c r="G371" s="524"/>
      <c r="H371" s="524"/>
      <c r="I371" s="593"/>
      <c r="J371" s="524"/>
      <c r="K371" s="524"/>
      <c r="L371" s="524"/>
      <c r="M371" s="524"/>
      <c r="N371" s="524"/>
      <c r="O371" s="136"/>
      <c r="P371" s="136"/>
      <c r="Q371" s="136"/>
      <c r="R371" s="136"/>
      <c r="S371" s="136"/>
      <c r="T371" s="136"/>
      <c r="U371" s="136"/>
    </row>
    <row r="372" spans="1:21" s="151" customFormat="1" ht="15.75" customHeight="1">
      <c r="A372" s="159" t="s">
        <v>34</v>
      </c>
      <c r="B372" s="161" t="s">
        <v>97</v>
      </c>
      <c r="C372" s="157" t="s">
        <v>80</v>
      </c>
      <c r="D372" s="1768">
        <v>-2250000</v>
      </c>
      <c r="E372" s="1674"/>
      <c r="F372" s="1287">
        <f t="shared" si="12"/>
        <v>-2250000</v>
      </c>
      <c r="G372" s="524"/>
      <c r="H372" s="524"/>
      <c r="I372" s="593"/>
      <c r="J372" s="524"/>
      <c r="K372" s="524"/>
      <c r="L372" s="524"/>
      <c r="M372" s="524"/>
      <c r="N372" s="524"/>
      <c r="O372" s="136"/>
      <c r="P372" s="136"/>
      <c r="Q372" s="136"/>
      <c r="R372" s="136"/>
      <c r="S372" s="136"/>
      <c r="T372" s="136"/>
      <c r="U372" s="136"/>
    </row>
    <row r="373" spans="1:21" s="151" customFormat="1" ht="15.75" customHeight="1">
      <c r="A373" s="159" t="s">
        <v>37</v>
      </c>
      <c r="B373" s="161" t="s">
        <v>98</v>
      </c>
      <c r="C373" s="157" t="s">
        <v>80</v>
      </c>
      <c r="D373" s="1768"/>
      <c r="E373" s="1674"/>
      <c r="F373" s="1287">
        <f t="shared" si="12"/>
        <v>0</v>
      </c>
      <c r="G373" s="635"/>
      <c r="H373" s="635"/>
      <c r="I373" s="593"/>
      <c r="J373" s="635"/>
      <c r="K373" s="635"/>
      <c r="L373" s="635"/>
      <c r="M373" s="635"/>
      <c r="N373" s="635"/>
      <c r="O373" s="233"/>
      <c r="P373" s="233"/>
      <c r="Q373" s="233"/>
      <c r="R373" s="233"/>
      <c r="S373" s="233"/>
      <c r="T373" s="233"/>
      <c r="U373" s="233"/>
    </row>
    <row r="374" spans="1:21" s="151" customFormat="1" ht="15.75" customHeight="1">
      <c r="A374" s="159" t="s">
        <v>41</v>
      </c>
      <c r="B374" s="161" t="s">
        <v>1114</v>
      </c>
      <c r="C374" s="157"/>
      <c r="D374" s="1768">
        <v>0</v>
      </c>
      <c r="E374" s="1674"/>
      <c r="F374" s="1871"/>
      <c r="G374" s="541"/>
      <c r="H374" s="541"/>
      <c r="I374" s="593"/>
      <c r="J374" s="541"/>
      <c r="K374" s="541"/>
      <c r="L374" s="541"/>
      <c r="M374" s="541"/>
      <c r="N374" s="541"/>
      <c r="O374" s="171"/>
      <c r="P374" s="171"/>
      <c r="Q374" s="171"/>
      <c r="R374" s="171"/>
      <c r="S374" s="171"/>
      <c r="T374" s="171"/>
      <c r="U374" s="171"/>
    </row>
    <row r="375" spans="1:21" s="151" customFormat="1" ht="15.75" customHeight="1">
      <c r="A375" s="159" t="s">
        <v>43</v>
      </c>
      <c r="B375" s="161" t="s">
        <v>99</v>
      </c>
      <c r="C375" s="157" t="s">
        <v>80</v>
      </c>
      <c r="D375" s="1768">
        <v>0</v>
      </c>
      <c r="E375" s="1674"/>
      <c r="F375" s="1287">
        <f t="shared" si="12"/>
        <v>0</v>
      </c>
      <c r="G375" s="641"/>
      <c r="H375" s="641"/>
      <c r="I375" s="593"/>
      <c r="J375" s="641"/>
      <c r="K375" s="641"/>
      <c r="L375" s="641"/>
      <c r="M375" s="641"/>
      <c r="N375" s="641"/>
      <c r="O375" s="237"/>
      <c r="P375" s="237"/>
      <c r="Q375" s="237"/>
      <c r="R375" s="237"/>
      <c r="S375" s="237"/>
      <c r="T375" s="237"/>
      <c r="U375" s="237"/>
    </row>
    <row r="376" spans="1:21" s="151" customFormat="1" ht="15.75" customHeight="1">
      <c r="A376" s="159" t="s">
        <v>47</v>
      </c>
      <c r="B376" s="161" t="s">
        <v>100</v>
      </c>
      <c r="C376" s="157" t="s">
        <v>80</v>
      </c>
      <c r="D376" s="1768">
        <v>-3100000</v>
      </c>
      <c r="E376" s="1674"/>
      <c r="F376" s="1287">
        <f t="shared" si="12"/>
        <v>-3100000</v>
      </c>
      <c r="G376" s="543"/>
      <c r="H376" s="543"/>
      <c r="I376" s="593"/>
      <c r="J376" s="543"/>
      <c r="K376" s="543"/>
      <c r="L376" s="543"/>
      <c r="M376" s="543"/>
      <c r="N376" s="543"/>
      <c r="O376" s="178"/>
      <c r="P376" s="178"/>
      <c r="Q376" s="178"/>
      <c r="R376" s="178"/>
      <c r="S376" s="178"/>
      <c r="T376" s="178"/>
      <c r="U376" s="178"/>
    </row>
    <row r="377" spans="1:21" ht="15.75" customHeight="1" thickBot="1">
      <c r="A377" s="636"/>
      <c r="B377" s="637"/>
      <c r="C377" s="638"/>
      <c r="D377" s="1768"/>
      <c r="E377" s="1674"/>
      <c r="F377" s="1269"/>
      <c r="G377" s="544"/>
      <c r="H377" s="544"/>
      <c r="I377" s="593"/>
      <c r="J377" s="544"/>
      <c r="K377" s="544"/>
      <c r="L377" s="544"/>
      <c r="M377" s="544"/>
      <c r="N377" s="544"/>
      <c r="O377" s="181"/>
      <c r="P377" s="181"/>
      <c r="Q377" s="181"/>
      <c r="R377" s="181"/>
      <c r="S377" s="181"/>
      <c r="T377" s="181"/>
      <c r="U377" s="181"/>
    </row>
    <row r="378" spans="1:21" ht="19.5" thickBot="1">
      <c r="A378" s="230" t="s">
        <v>298</v>
      </c>
      <c r="B378" s="639"/>
      <c r="C378" s="640"/>
      <c r="D378" s="1790"/>
      <c r="E378" s="1693"/>
      <c r="F378" s="1284"/>
      <c r="G378" s="544"/>
      <c r="H378" s="544"/>
      <c r="I378" s="593"/>
      <c r="J378" s="544"/>
      <c r="K378" s="544"/>
      <c r="L378" s="544"/>
      <c r="M378" s="544"/>
      <c r="N378" s="544"/>
      <c r="O378" s="181"/>
      <c r="P378" s="181"/>
      <c r="Q378" s="181"/>
      <c r="R378" s="181"/>
      <c r="S378" s="181"/>
      <c r="T378" s="181"/>
      <c r="U378" s="181"/>
    </row>
    <row r="379" spans="1:21" s="233" customFormat="1">
      <c r="A379" s="231" t="s">
        <v>10</v>
      </c>
      <c r="B379" s="232" t="s">
        <v>299</v>
      </c>
      <c r="C379" s="1631" t="s">
        <v>80</v>
      </c>
      <c r="D379" s="1791">
        <f>SUM(D381,D390,D392,D394,D396)</f>
        <v>4569535000</v>
      </c>
      <c r="E379" s="1694">
        <f>SUM(E381,E390,E392,E394,E396)</f>
        <v>0</v>
      </c>
      <c r="F379" s="1285">
        <f>SUM(F381,F390,F392,F394,F396)</f>
        <v>4569535000</v>
      </c>
      <c r="G379" s="544"/>
      <c r="H379" s="544"/>
      <c r="I379" s="593"/>
      <c r="J379" s="544"/>
      <c r="K379" s="544"/>
      <c r="L379" s="544"/>
      <c r="M379" s="544"/>
      <c r="N379" s="544"/>
      <c r="O379" s="181"/>
      <c r="P379" s="181"/>
      <c r="Q379" s="181"/>
      <c r="R379" s="181"/>
      <c r="S379" s="181"/>
      <c r="T379" s="181"/>
      <c r="U379" s="181"/>
    </row>
    <row r="380" spans="1:21" s="171" customFormat="1" ht="9.9499999999999993" customHeight="1">
      <c r="A380" s="589"/>
      <c r="B380" s="590"/>
      <c r="C380" s="591"/>
      <c r="D380" s="1752"/>
      <c r="E380" s="1655"/>
      <c r="F380" s="1253"/>
      <c r="G380" s="544"/>
      <c r="H380" s="544"/>
      <c r="I380" s="593"/>
      <c r="J380" s="544"/>
      <c r="K380" s="544"/>
      <c r="L380" s="544"/>
      <c r="M380" s="544"/>
      <c r="N380" s="544"/>
      <c r="O380" s="181"/>
      <c r="P380" s="181"/>
      <c r="Q380" s="181"/>
      <c r="R380" s="181"/>
      <c r="S380" s="181"/>
      <c r="T380" s="181"/>
      <c r="U380" s="181"/>
    </row>
    <row r="381" spans="1:21" s="237" customFormat="1">
      <c r="A381" s="234" t="s">
        <v>14</v>
      </c>
      <c r="B381" s="235" t="s">
        <v>103</v>
      </c>
      <c r="C381" s="236" t="s">
        <v>104</v>
      </c>
      <c r="D381" s="1792">
        <f>SUM(D382:D388)</f>
        <v>747007000</v>
      </c>
      <c r="E381" s="1792">
        <f>SUM(E382:E388)</f>
        <v>0</v>
      </c>
      <c r="F381" s="1792">
        <f>SUM(F382:F388)</f>
        <v>747007000</v>
      </c>
      <c r="G381" s="544"/>
      <c r="H381" s="544"/>
      <c r="I381" s="593"/>
      <c r="J381" s="544"/>
      <c r="K381" s="544"/>
      <c r="L381" s="544"/>
      <c r="M381" s="544"/>
      <c r="N381" s="544"/>
      <c r="O381" s="181"/>
      <c r="P381" s="181"/>
      <c r="Q381" s="181"/>
      <c r="R381" s="181"/>
      <c r="S381" s="181"/>
      <c r="T381" s="181"/>
      <c r="U381" s="181"/>
    </row>
    <row r="382" spans="1:21" s="178" customFormat="1">
      <c r="A382" s="592"/>
      <c r="B382" s="176" t="s">
        <v>105</v>
      </c>
      <c r="C382" s="177" t="s">
        <v>106</v>
      </c>
      <c r="D382" s="1793"/>
      <c r="E382" s="1656"/>
      <c r="F382" s="1255"/>
      <c r="G382" s="544"/>
      <c r="H382" s="544"/>
      <c r="I382" s="544"/>
      <c r="J382" s="544"/>
      <c r="K382" s="544"/>
      <c r="L382" s="544"/>
      <c r="M382" s="544"/>
      <c r="N382" s="544"/>
      <c r="O382" s="181"/>
      <c r="P382" s="181"/>
      <c r="Q382" s="181"/>
      <c r="R382" s="181"/>
      <c r="S382" s="181"/>
      <c r="T382" s="181"/>
      <c r="U382" s="181"/>
    </row>
    <row r="383" spans="1:21" s="181" customFormat="1" ht="45">
      <c r="A383" s="179" t="s">
        <v>16</v>
      </c>
      <c r="B383" s="180" t="s">
        <v>601</v>
      </c>
      <c r="C383" s="177" t="s">
        <v>107</v>
      </c>
      <c r="D383" s="1794">
        <f>D95</f>
        <v>28500000</v>
      </c>
      <c r="E383" s="1696">
        <f>E95</f>
        <v>0</v>
      </c>
      <c r="F383" s="1287">
        <f>D383+E383</f>
        <v>28500000</v>
      </c>
      <c r="G383" s="543"/>
      <c r="H383" s="543"/>
      <c r="I383" s="543"/>
      <c r="J383" s="543"/>
      <c r="K383" s="543"/>
      <c r="L383" s="543"/>
      <c r="M383" s="543"/>
      <c r="N383" s="543"/>
      <c r="O383" s="178"/>
      <c r="P383" s="178"/>
      <c r="Q383" s="178"/>
      <c r="R383" s="178"/>
      <c r="S383" s="178"/>
      <c r="T383" s="178"/>
      <c r="U383" s="178"/>
    </row>
    <row r="384" spans="1:21" s="181" customFormat="1">
      <c r="A384" s="182" t="s">
        <v>17</v>
      </c>
      <c r="B384" s="176" t="s">
        <v>109</v>
      </c>
      <c r="C384" s="177" t="s">
        <v>107</v>
      </c>
      <c r="D384" s="1794">
        <f>D96</f>
        <v>716860000</v>
      </c>
      <c r="E384" s="1696">
        <f>E96</f>
        <v>0</v>
      </c>
      <c r="F384" s="1287">
        <f t="shared" ref="F384:F394" si="16">D384+E384</f>
        <v>716860000</v>
      </c>
      <c r="G384" s="544"/>
      <c r="H384" s="544"/>
      <c r="I384" s="544"/>
      <c r="J384" s="544"/>
      <c r="K384" s="544"/>
      <c r="L384" s="544"/>
      <c r="M384" s="544"/>
      <c r="N384" s="544"/>
    </row>
    <row r="385" spans="1:21" s="181" customFormat="1" ht="15.75" hidden="1" customHeight="1">
      <c r="A385" s="182" t="s">
        <v>300</v>
      </c>
      <c r="B385" s="176" t="s">
        <v>301</v>
      </c>
      <c r="C385" s="177" t="s">
        <v>107</v>
      </c>
      <c r="D385" s="1795"/>
      <c r="E385" s="1697"/>
      <c r="F385" s="1287">
        <f t="shared" si="16"/>
        <v>0</v>
      </c>
      <c r="G385" s="543"/>
      <c r="H385" s="543"/>
      <c r="I385" s="543"/>
      <c r="J385" s="543"/>
      <c r="K385" s="543"/>
      <c r="L385" s="543"/>
      <c r="M385" s="543"/>
      <c r="N385" s="543"/>
      <c r="O385" s="178"/>
      <c r="P385" s="178"/>
      <c r="Q385" s="178"/>
      <c r="R385" s="178"/>
      <c r="S385" s="178"/>
      <c r="T385" s="178"/>
      <c r="U385" s="178"/>
    </row>
    <row r="386" spans="1:21" s="181" customFormat="1">
      <c r="A386" s="594"/>
      <c r="B386" s="595"/>
      <c r="C386" s="596"/>
      <c r="D386" s="1756"/>
      <c r="E386" s="1698"/>
      <c r="F386" s="1287"/>
      <c r="G386" s="524"/>
      <c r="H386" s="524"/>
      <c r="I386" s="524"/>
      <c r="J386" s="524"/>
      <c r="K386" s="524"/>
      <c r="L386" s="524"/>
      <c r="M386" s="524"/>
      <c r="N386" s="524"/>
      <c r="O386" s="136"/>
      <c r="P386" s="136"/>
      <c r="Q386" s="136"/>
      <c r="R386" s="136"/>
      <c r="S386" s="136"/>
      <c r="T386" s="136"/>
      <c r="U386" s="136"/>
    </row>
    <row r="387" spans="1:21" s="181" customFormat="1">
      <c r="A387" s="1601"/>
      <c r="B387" s="1794" t="str">
        <f t="shared" ref="B387:F388" si="17">B97</f>
        <v xml:space="preserve"> celowe na finansowanie projektów z udziałem środków UE</v>
      </c>
      <c r="C387" s="1936" t="str">
        <f t="shared" si="17"/>
        <v>2009</v>
      </c>
      <c r="D387" s="1794">
        <f t="shared" si="17"/>
        <v>339000</v>
      </c>
      <c r="E387" s="1794">
        <f t="shared" si="17"/>
        <v>0</v>
      </c>
      <c r="F387" s="1794">
        <f t="shared" si="17"/>
        <v>339000</v>
      </c>
      <c r="G387" s="641"/>
      <c r="H387" s="641"/>
      <c r="I387" s="641"/>
      <c r="J387" s="641"/>
      <c r="K387" s="641"/>
      <c r="L387" s="641"/>
      <c r="M387" s="641"/>
      <c r="N387" s="641"/>
      <c r="O387" s="237"/>
      <c r="P387" s="237"/>
      <c r="Q387" s="237"/>
      <c r="R387" s="237"/>
      <c r="S387" s="237"/>
      <c r="T387" s="237"/>
      <c r="U387" s="237"/>
    </row>
    <row r="388" spans="1:21" s="181" customFormat="1">
      <c r="A388" s="1601"/>
      <c r="B388" s="1794" t="str">
        <f t="shared" si="17"/>
        <v xml:space="preserve"> celowe na finansowanie projektów z udziałem środków UE</v>
      </c>
      <c r="C388" s="1936" t="str">
        <f t="shared" si="17"/>
        <v>2009</v>
      </c>
      <c r="D388" s="1794">
        <f t="shared" si="17"/>
        <v>1308000</v>
      </c>
      <c r="E388" s="1794">
        <f t="shared" si="17"/>
        <v>0</v>
      </c>
      <c r="F388" s="1794">
        <f t="shared" si="17"/>
        <v>1308000</v>
      </c>
      <c r="G388" s="545"/>
      <c r="H388" s="545"/>
      <c r="I388" s="545"/>
      <c r="J388" s="545"/>
      <c r="K388" s="545"/>
      <c r="L388" s="545"/>
      <c r="M388" s="545"/>
      <c r="N388" s="545"/>
      <c r="O388" s="189"/>
      <c r="P388" s="189"/>
      <c r="Q388" s="189"/>
      <c r="R388" s="189"/>
      <c r="S388" s="189"/>
      <c r="T388" s="189"/>
      <c r="U388" s="189"/>
    </row>
    <row r="389" spans="1:21" s="181" customFormat="1">
      <c r="A389" s="1601"/>
      <c r="B389" s="595"/>
      <c r="C389" s="596"/>
      <c r="D389" s="1794">
        <f>D99</f>
        <v>0</v>
      </c>
      <c r="E389" s="1698"/>
      <c r="F389" s="1871"/>
      <c r="G389" s="545"/>
      <c r="H389" s="545"/>
      <c r="I389" s="545"/>
      <c r="J389" s="545"/>
      <c r="K389" s="545"/>
      <c r="L389" s="545"/>
      <c r="M389" s="545"/>
      <c r="N389" s="545"/>
      <c r="O389" s="189"/>
      <c r="P389" s="189"/>
      <c r="Q389" s="189"/>
      <c r="R389" s="189"/>
      <c r="S389" s="189"/>
      <c r="T389" s="189"/>
      <c r="U389" s="189"/>
    </row>
    <row r="390" spans="1:21" s="181" customFormat="1">
      <c r="A390" s="183" t="s">
        <v>18</v>
      </c>
      <c r="B390" s="184" t="s">
        <v>110</v>
      </c>
      <c r="C390" s="1989" t="s">
        <v>106</v>
      </c>
      <c r="D390" s="1794">
        <f>D100</f>
        <v>9062000</v>
      </c>
      <c r="E390" s="1696">
        <f>E100</f>
        <v>0</v>
      </c>
      <c r="F390" s="1287">
        <f t="shared" si="16"/>
        <v>9062000</v>
      </c>
      <c r="G390" s="545"/>
      <c r="H390" s="545"/>
      <c r="I390" s="545"/>
      <c r="J390" s="545"/>
      <c r="K390" s="545"/>
      <c r="L390" s="545"/>
      <c r="M390" s="545"/>
      <c r="N390" s="545"/>
      <c r="O390" s="189"/>
      <c r="P390" s="189"/>
      <c r="Q390" s="189"/>
      <c r="R390" s="189"/>
      <c r="S390" s="189"/>
      <c r="T390" s="189"/>
      <c r="U390" s="189"/>
    </row>
    <row r="391" spans="1:21" s="181" customFormat="1" ht="9.9499999999999993" customHeight="1">
      <c r="A391" s="600"/>
      <c r="B391" s="601"/>
      <c r="C391" s="602"/>
      <c r="D391" s="1758"/>
      <c r="E391" s="1699"/>
      <c r="F391" s="1287"/>
      <c r="G391" s="545"/>
      <c r="H391" s="545"/>
      <c r="I391" s="545"/>
      <c r="J391" s="545"/>
      <c r="K391" s="545"/>
      <c r="L391" s="545"/>
      <c r="M391" s="545"/>
      <c r="N391" s="545"/>
      <c r="O391" s="189"/>
      <c r="P391" s="189"/>
      <c r="Q391" s="189"/>
      <c r="R391" s="189"/>
      <c r="S391" s="189"/>
      <c r="T391" s="189"/>
      <c r="U391" s="189"/>
    </row>
    <row r="392" spans="1:21" s="178" customFormat="1">
      <c r="A392" s="175" t="s">
        <v>21</v>
      </c>
      <c r="B392" s="184" t="s">
        <v>111</v>
      </c>
      <c r="C392" s="186" t="s">
        <v>112</v>
      </c>
      <c r="D392" s="1796">
        <v>3705880000</v>
      </c>
      <c r="E392" s="1700"/>
      <c r="F392" s="1287">
        <f t="shared" si="16"/>
        <v>3705880000</v>
      </c>
      <c r="G392" s="545"/>
      <c r="H392" s="545"/>
      <c r="I392" s="545"/>
      <c r="J392" s="545"/>
      <c r="K392" s="545"/>
      <c r="L392" s="545"/>
      <c r="M392" s="545"/>
      <c r="N392" s="545"/>
      <c r="O392" s="189"/>
      <c r="P392" s="189"/>
      <c r="Q392" s="189"/>
      <c r="R392" s="189"/>
      <c r="S392" s="189"/>
      <c r="T392" s="189"/>
      <c r="U392" s="189"/>
    </row>
    <row r="393" spans="1:21" s="181" customFormat="1" ht="9" customHeight="1">
      <c r="A393" s="594"/>
      <c r="B393" s="603"/>
      <c r="C393" s="604"/>
      <c r="D393" s="1760"/>
      <c r="E393" s="1700"/>
      <c r="F393" s="1287"/>
      <c r="G393" s="545"/>
      <c r="H393" s="545"/>
      <c r="I393" s="545"/>
      <c r="J393" s="545"/>
      <c r="K393" s="545"/>
      <c r="L393" s="545"/>
      <c r="M393" s="545"/>
      <c r="N393" s="545"/>
      <c r="O393" s="189"/>
      <c r="P393" s="189"/>
      <c r="Q393" s="189"/>
      <c r="R393" s="189"/>
      <c r="S393" s="189"/>
      <c r="T393" s="189"/>
      <c r="U393" s="189"/>
    </row>
    <row r="394" spans="1:21" s="178" customFormat="1" ht="31.5">
      <c r="A394" s="175" t="s">
        <v>23</v>
      </c>
      <c r="B394" s="187" t="s">
        <v>113</v>
      </c>
      <c r="C394" s="186" t="s">
        <v>114</v>
      </c>
      <c r="D394" s="1797">
        <f>D104</f>
        <v>1559000</v>
      </c>
      <c r="E394" s="1701">
        <f>E104</f>
        <v>0</v>
      </c>
      <c r="F394" s="1287">
        <f t="shared" si="16"/>
        <v>1559000</v>
      </c>
      <c r="G394" s="545"/>
      <c r="H394" s="545"/>
      <c r="I394" s="545"/>
      <c r="J394" s="545"/>
      <c r="K394" s="545"/>
      <c r="L394" s="545"/>
      <c r="M394" s="545"/>
      <c r="N394" s="545"/>
      <c r="O394" s="189"/>
      <c r="P394" s="189"/>
      <c r="Q394" s="189"/>
      <c r="R394" s="189"/>
      <c r="S394" s="189"/>
      <c r="T394" s="189"/>
      <c r="U394" s="189"/>
    </row>
    <row r="395" spans="1:21" ht="9.9499999999999993" customHeight="1">
      <c r="A395" s="594"/>
      <c r="B395" s="603"/>
      <c r="C395" s="604"/>
      <c r="D395" s="1760"/>
      <c r="E395" s="1663"/>
      <c r="F395" s="1259"/>
      <c r="G395" s="545"/>
      <c r="H395" s="545"/>
      <c r="I395" s="545"/>
      <c r="J395" s="545"/>
      <c r="K395" s="545"/>
      <c r="L395" s="545"/>
      <c r="M395" s="545"/>
      <c r="N395" s="545"/>
      <c r="O395" s="189"/>
      <c r="P395" s="189"/>
      <c r="Q395" s="189"/>
      <c r="R395" s="189"/>
      <c r="S395" s="189"/>
      <c r="T395" s="189"/>
      <c r="U395" s="189"/>
    </row>
    <row r="396" spans="1:21" s="237" customFormat="1">
      <c r="A396" s="234" t="s">
        <v>24</v>
      </c>
      <c r="B396" s="235" t="s">
        <v>115</v>
      </c>
      <c r="C396" s="236" t="s">
        <v>80</v>
      </c>
      <c r="D396" s="1792">
        <f>SUM(D397:D406)</f>
        <v>106027000</v>
      </c>
      <c r="E396" s="1695">
        <f>SUM(E397:E406)</f>
        <v>0</v>
      </c>
      <c r="F396" s="1286">
        <f>SUM(F397:F406)</f>
        <v>106027000</v>
      </c>
      <c r="G396" s="545"/>
      <c r="H396" s="545"/>
      <c r="I396" s="545"/>
      <c r="J396" s="545"/>
      <c r="K396" s="545"/>
      <c r="L396" s="545"/>
      <c r="M396" s="545"/>
      <c r="N396" s="545"/>
      <c r="O396" s="189"/>
      <c r="P396" s="189"/>
      <c r="Q396" s="189"/>
      <c r="R396" s="189"/>
      <c r="S396" s="189"/>
      <c r="T396" s="189"/>
      <c r="U396" s="189"/>
    </row>
    <row r="397" spans="1:21" s="189" customFormat="1" ht="15">
      <c r="A397" s="159" t="s">
        <v>26</v>
      </c>
      <c r="B397" s="188" t="s">
        <v>116</v>
      </c>
      <c r="C397" s="157" t="s">
        <v>117</v>
      </c>
      <c r="D397" s="1766"/>
      <c r="E397" s="1672"/>
      <c r="F397" s="1267"/>
      <c r="G397" s="545"/>
      <c r="H397" s="545"/>
      <c r="I397" s="545"/>
      <c r="J397" s="545"/>
      <c r="K397" s="545"/>
      <c r="L397" s="545"/>
      <c r="M397" s="545"/>
      <c r="N397" s="545"/>
    </row>
    <row r="398" spans="1:21" s="189" customFormat="1" ht="15">
      <c r="A398" s="1489"/>
      <c r="B398" s="188" t="str">
        <f>B108</f>
        <v>- wpływy z tytułu grzywien i innych kar pieniężnych od osób fizycznych</v>
      </c>
      <c r="C398" s="157" t="s">
        <v>1088</v>
      </c>
      <c r="D398" s="1766"/>
      <c r="E398" s="1672"/>
      <c r="F398" s="1496"/>
      <c r="G398" s="546"/>
      <c r="H398" s="546"/>
      <c r="I398" s="546"/>
      <c r="J398" s="546"/>
      <c r="K398" s="546"/>
      <c r="L398" s="546"/>
      <c r="M398" s="546"/>
      <c r="N398" s="546"/>
      <c r="O398" s="190"/>
      <c r="P398" s="190"/>
      <c r="Q398" s="190"/>
      <c r="R398" s="190"/>
      <c r="S398" s="190"/>
      <c r="T398" s="190"/>
      <c r="U398" s="190"/>
    </row>
    <row r="399" spans="1:21" s="189" customFormat="1">
      <c r="A399" s="1489"/>
      <c r="B399" s="188" t="str">
        <f>B109</f>
        <v>- wpływy z tytułu grzywien i innych kar pieniężnych od osób prawnych i innych jednostek organizacyjnych</v>
      </c>
      <c r="C399" s="157" t="s">
        <v>1089</v>
      </c>
      <c r="D399" s="1766"/>
      <c r="E399" s="1672"/>
      <c r="F399" s="1496"/>
      <c r="G399" s="642"/>
      <c r="H399" s="642"/>
      <c r="I399" s="642"/>
      <c r="J399" s="642"/>
      <c r="K399" s="642"/>
      <c r="L399" s="642"/>
      <c r="M399" s="642"/>
      <c r="N399" s="642"/>
      <c r="O399" s="240"/>
      <c r="P399" s="240"/>
      <c r="Q399" s="240"/>
      <c r="R399" s="240"/>
      <c r="S399" s="240"/>
      <c r="T399" s="240"/>
      <c r="U399" s="240"/>
    </row>
    <row r="400" spans="1:21" s="189" customFormat="1" ht="15">
      <c r="A400" s="159" t="s">
        <v>27</v>
      </c>
      <c r="B400" s="188" t="s">
        <v>118</v>
      </c>
      <c r="C400" s="1985" t="s">
        <v>119</v>
      </c>
      <c r="D400" s="1986">
        <v>68000</v>
      </c>
      <c r="E400" s="1987"/>
      <c r="F400" s="1988">
        <f>D400+E400</f>
        <v>68000</v>
      </c>
      <c r="G400" s="535"/>
      <c r="H400" s="535"/>
      <c r="I400" s="535"/>
      <c r="J400" s="535"/>
      <c r="K400" s="535"/>
      <c r="L400" s="535"/>
      <c r="M400" s="535"/>
      <c r="N400" s="535"/>
      <c r="O400" s="148"/>
      <c r="P400" s="148"/>
      <c r="Q400" s="148"/>
      <c r="R400" s="148"/>
      <c r="S400" s="148"/>
      <c r="T400" s="148"/>
      <c r="U400" s="148"/>
    </row>
    <row r="401" spans="1:21" s="189" customFormat="1">
      <c r="A401" s="159" t="s">
        <v>120</v>
      </c>
      <c r="B401" s="188" t="s">
        <v>121</v>
      </c>
      <c r="C401" s="157" t="s">
        <v>122</v>
      </c>
      <c r="D401" s="1766"/>
      <c r="E401" s="1672"/>
      <c r="F401" s="1267">
        <f t="shared" ref="F401:F406" si="18">D401+E401</f>
        <v>0</v>
      </c>
      <c r="G401" s="643"/>
      <c r="H401" s="643"/>
      <c r="I401" s="643"/>
      <c r="J401" s="643"/>
      <c r="K401" s="643"/>
      <c r="L401" s="643"/>
      <c r="M401" s="643"/>
      <c r="N401" s="643"/>
      <c r="O401" s="242"/>
      <c r="P401" s="242"/>
      <c r="Q401" s="242"/>
      <c r="R401" s="242"/>
      <c r="S401" s="242"/>
      <c r="T401" s="242"/>
      <c r="U401" s="242"/>
    </row>
    <row r="402" spans="1:21" s="189" customFormat="1" ht="15">
      <c r="A402" s="159" t="s">
        <v>123</v>
      </c>
      <c r="B402" s="188" t="s">
        <v>124</v>
      </c>
      <c r="C402" s="1985" t="s">
        <v>125</v>
      </c>
      <c r="D402" s="1986">
        <v>21068000</v>
      </c>
      <c r="E402" s="1987"/>
      <c r="F402" s="1988">
        <f t="shared" si="18"/>
        <v>21068000</v>
      </c>
      <c r="G402" s="644"/>
      <c r="H402" s="644"/>
      <c r="I402" s="644"/>
      <c r="J402" s="644"/>
      <c r="K402" s="644"/>
      <c r="L402" s="644"/>
      <c r="M402" s="644"/>
      <c r="N402" s="644"/>
      <c r="O402" s="246"/>
      <c r="P402" s="246"/>
      <c r="Q402" s="246"/>
      <c r="R402" s="246"/>
      <c r="S402" s="246"/>
      <c r="T402" s="246"/>
      <c r="U402" s="246"/>
    </row>
    <row r="403" spans="1:21" s="189" customFormat="1" ht="15">
      <c r="A403" s="159" t="s">
        <v>126</v>
      </c>
      <c r="B403" s="188" t="s">
        <v>127</v>
      </c>
      <c r="C403" s="1985" t="s">
        <v>128</v>
      </c>
      <c r="D403" s="1986">
        <v>84891000</v>
      </c>
      <c r="E403" s="1987"/>
      <c r="F403" s="1988">
        <f t="shared" si="18"/>
        <v>84891000</v>
      </c>
      <c r="G403" s="644"/>
      <c r="H403" s="644"/>
      <c r="I403" s="644"/>
      <c r="J403" s="644"/>
      <c r="K403" s="644"/>
      <c r="L403" s="644"/>
      <c r="M403" s="644"/>
      <c r="N403" s="644"/>
      <c r="O403" s="246"/>
      <c r="P403" s="246"/>
      <c r="Q403" s="246"/>
      <c r="R403" s="246"/>
      <c r="S403" s="246"/>
      <c r="T403" s="246"/>
      <c r="U403" s="246"/>
    </row>
    <row r="404" spans="1:21" s="189" customFormat="1" ht="15">
      <c r="A404" s="159" t="s">
        <v>129</v>
      </c>
      <c r="B404" s="188" t="s">
        <v>130</v>
      </c>
      <c r="C404" s="157" t="s">
        <v>131</v>
      </c>
      <c r="D404" s="1766"/>
      <c r="E404" s="1672"/>
      <c r="F404" s="1267">
        <f t="shared" si="18"/>
        <v>0</v>
      </c>
      <c r="G404" s="644"/>
      <c r="H404" s="644"/>
      <c r="I404" s="644"/>
      <c r="J404" s="644"/>
      <c r="K404" s="644"/>
      <c r="L404" s="644"/>
      <c r="M404" s="644"/>
      <c r="N404" s="644"/>
      <c r="O404" s="246"/>
      <c r="P404" s="246"/>
      <c r="Q404" s="246"/>
      <c r="R404" s="246"/>
      <c r="S404" s="246"/>
      <c r="T404" s="246"/>
      <c r="U404" s="246"/>
    </row>
    <row r="405" spans="1:21" s="189" customFormat="1" ht="15">
      <c r="A405" s="159" t="s">
        <v>132</v>
      </c>
      <c r="B405" s="188" t="s">
        <v>133</v>
      </c>
      <c r="C405" s="157" t="s">
        <v>134</v>
      </c>
      <c r="D405" s="1766"/>
      <c r="E405" s="1672"/>
      <c r="F405" s="1267">
        <f t="shared" si="18"/>
        <v>0</v>
      </c>
      <c r="G405" s="539"/>
      <c r="H405" s="539"/>
      <c r="I405" s="539"/>
      <c r="J405" s="539"/>
      <c r="K405" s="539"/>
      <c r="L405" s="539"/>
      <c r="M405" s="539"/>
      <c r="N405" s="539"/>
      <c r="O405" s="151"/>
      <c r="P405" s="151"/>
      <c r="Q405" s="151"/>
      <c r="R405" s="151"/>
      <c r="S405" s="151"/>
      <c r="T405" s="151"/>
      <c r="U405" s="151"/>
    </row>
    <row r="406" spans="1:21" s="189" customFormat="1" ht="15">
      <c r="A406" s="159" t="s">
        <v>135</v>
      </c>
      <c r="B406" s="188" t="s">
        <v>136</v>
      </c>
      <c r="C406" s="157" t="s">
        <v>137</v>
      </c>
      <c r="D406" s="1766"/>
      <c r="E406" s="1672"/>
      <c r="F406" s="1267">
        <f t="shared" si="18"/>
        <v>0</v>
      </c>
      <c r="G406" s="539"/>
      <c r="H406" s="539"/>
      <c r="I406" s="539"/>
      <c r="J406" s="539"/>
      <c r="K406" s="539"/>
      <c r="L406" s="539"/>
      <c r="M406" s="539"/>
      <c r="N406" s="539"/>
      <c r="O406" s="151"/>
      <c r="P406" s="151"/>
      <c r="Q406" s="151"/>
      <c r="R406" s="151"/>
      <c r="S406" s="151"/>
      <c r="T406" s="151"/>
      <c r="U406" s="151"/>
    </row>
    <row r="407" spans="1:21" s="190" customFormat="1" ht="9.9499999999999993" customHeight="1">
      <c r="A407" s="606"/>
      <c r="B407" s="607"/>
      <c r="C407" s="588"/>
      <c r="D407" s="1749"/>
      <c r="E407" s="1653"/>
      <c r="F407" s="1251"/>
      <c r="G407" s="539"/>
      <c r="H407" s="539"/>
      <c r="I407" s="539"/>
      <c r="J407" s="539"/>
      <c r="K407" s="539"/>
      <c r="L407" s="539"/>
      <c r="M407" s="539"/>
      <c r="N407" s="539"/>
      <c r="O407" s="151"/>
      <c r="P407" s="151"/>
      <c r="Q407" s="151"/>
      <c r="R407" s="151"/>
      <c r="S407" s="151"/>
      <c r="T407" s="151"/>
      <c r="U407" s="151"/>
    </row>
    <row r="408" spans="1:21" s="240" customFormat="1" ht="15" customHeight="1">
      <c r="A408" s="238" t="s">
        <v>101</v>
      </c>
      <c r="B408" s="239" t="s">
        <v>302</v>
      </c>
      <c r="C408" s="1632" t="s">
        <v>80</v>
      </c>
      <c r="D408" s="1798">
        <f>SUM(D410,D476,D495,D518,D572,D620,D630)</f>
        <v>4721271000</v>
      </c>
      <c r="E408" s="1702">
        <f>SUM(E410,E476,E495,E518,E572,E620,E630)</f>
        <v>0</v>
      </c>
      <c r="F408" s="1289">
        <f>SUM(F410,F476,F495,F518,F572,F620,F630)</f>
        <v>4721271000</v>
      </c>
      <c r="G408" s="524"/>
      <c r="H408" s="524"/>
      <c r="I408" s="524"/>
      <c r="J408" s="524"/>
      <c r="K408" s="524"/>
      <c r="L408" s="524"/>
      <c r="M408" s="524"/>
      <c r="N408" s="524"/>
      <c r="O408" s="136"/>
      <c r="P408" s="136"/>
      <c r="Q408" s="136"/>
      <c r="R408" s="136"/>
      <c r="S408" s="136"/>
      <c r="T408" s="136"/>
      <c r="U408" s="136"/>
    </row>
    <row r="409" spans="1:21" s="148" customFormat="1" ht="12.75" customHeight="1">
      <c r="A409" s="608"/>
      <c r="B409" s="609"/>
      <c r="C409" s="610"/>
      <c r="D409" s="1763"/>
      <c r="E409" s="1667"/>
      <c r="F409" s="1261"/>
      <c r="G409" s="524"/>
      <c r="H409" s="524"/>
      <c r="I409" s="524"/>
      <c r="J409" s="524"/>
      <c r="K409" s="524"/>
      <c r="L409" s="524"/>
      <c r="M409" s="524"/>
      <c r="N409" s="524"/>
      <c r="O409" s="136"/>
      <c r="P409" s="136"/>
      <c r="Q409" s="136"/>
      <c r="R409" s="136"/>
      <c r="S409" s="136"/>
      <c r="T409" s="136"/>
      <c r="U409" s="136"/>
    </row>
    <row r="410" spans="1:21" s="242" customFormat="1">
      <c r="A410" s="234" t="s">
        <v>14</v>
      </c>
      <c r="B410" s="235" t="s">
        <v>140</v>
      </c>
      <c r="C410" s="241" t="s">
        <v>80</v>
      </c>
      <c r="D410" s="1799">
        <f>SUM(D411,D444)</f>
        <v>3507164000</v>
      </c>
      <c r="E410" s="1703">
        <f>SUM(E411,E444)</f>
        <v>0</v>
      </c>
      <c r="F410" s="1290">
        <f>SUM(F411,F444)</f>
        <v>3507164000</v>
      </c>
      <c r="G410" s="645"/>
      <c r="H410" s="645"/>
      <c r="I410" s="645"/>
      <c r="J410" s="645"/>
      <c r="K410" s="645"/>
      <c r="L410" s="645"/>
      <c r="M410" s="645"/>
      <c r="N410" s="645"/>
      <c r="O410" s="250"/>
      <c r="P410" s="250"/>
      <c r="Q410" s="250"/>
      <c r="R410" s="250"/>
      <c r="S410" s="250"/>
      <c r="T410" s="250"/>
      <c r="U410" s="250"/>
    </row>
    <row r="411" spans="1:21" s="246" customFormat="1">
      <c r="A411" s="243" t="s">
        <v>16</v>
      </c>
      <c r="B411" s="244" t="s">
        <v>141</v>
      </c>
      <c r="C411" s="245" t="s">
        <v>80</v>
      </c>
      <c r="D411" s="1296">
        <f>SUM(D412:D413)</f>
        <v>136940000</v>
      </c>
      <c r="E411" s="1704">
        <f>SUM(E412:E413)</f>
        <v>0</v>
      </c>
      <c r="F411" s="1291">
        <f>SUM(F412:F413)</f>
        <v>136940000</v>
      </c>
      <c r="G411" s="524"/>
      <c r="H411" s="524"/>
      <c r="I411" s="524"/>
      <c r="J411" s="524"/>
      <c r="K411" s="524"/>
      <c r="L411" s="524"/>
      <c r="M411" s="524"/>
      <c r="N411" s="524"/>
      <c r="O411" s="136"/>
      <c r="P411" s="136"/>
      <c r="Q411" s="136"/>
      <c r="R411" s="136"/>
      <c r="S411" s="136"/>
      <c r="T411" s="136"/>
      <c r="U411" s="136"/>
    </row>
    <row r="412" spans="1:21" s="246" customFormat="1" ht="16.5" customHeight="1">
      <c r="A412" s="243" t="s">
        <v>142</v>
      </c>
      <c r="B412" s="247" t="s">
        <v>143</v>
      </c>
      <c r="C412" s="245" t="s">
        <v>144</v>
      </c>
      <c r="D412" s="1296">
        <f>SUM(D415:D419)</f>
        <v>136850000</v>
      </c>
      <c r="E412" s="1704">
        <f>SUM(E415:E419)</f>
        <v>0</v>
      </c>
      <c r="F412" s="1291">
        <f>SUM(F415:F419)</f>
        <v>136850000</v>
      </c>
      <c r="G412" s="524"/>
      <c r="H412" s="524"/>
      <c r="I412" s="524"/>
      <c r="J412" s="524"/>
      <c r="K412" s="524"/>
      <c r="L412" s="524"/>
      <c r="M412" s="524"/>
      <c r="N412" s="524"/>
      <c r="O412" s="136"/>
      <c r="P412" s="136"/>
      <c r="Q412" s="136"/>
      <c r="R412" s="136"/>
      <c r="S412" s="136"/>
      <c r="T412" s="136"/>
      <c r="U412" s="136"/>
    </row>
    <row r="413" spans="1:21" s="246" customFormat="1" ht="16.5" customHeight="1">
      <c r="A413" s="243" t="s">
        <v>145</v>
      </c>
      <c r="B413" s="247" t="s">
        <v>146</v>
      </c>
      <c r="C413" s="245" t="s">
        <v>147</v>
      </c>
      <c r="D413" s="1296">
        <f>SUM(D414)</f>
        <v>90000</v>
      </c>
      <c r="E413" s="1704">
        <f>SUM(E414)</f>
        <v>0</v>
      </c>
      <c r="F413" s="1291">
        <f>SUM(F414)</f>
        <v>90000</v>
      </c>
      <c r="G413" s="524"/>
      <c r="H413" s="524"/>
      <c r="I413" s="524"/>
      <c r="J413" s="524"/>
      <c r="K413" s="524"/>
      <c r="L413" s="524"/>
      <c r="M413" s="524"/>
      <c r="N413" s="524"/>
      <c r="O413" s="136"/>
      <c r="P413" s="136"/>
      <c r="Q413" s="136"/>
      <c r="R413" s="136"/>
      <c r="S413" s="136"/>
      <c r="T413" s="136"/>
      <c r="U413" s="136"/>
    </row>
    <row r="414" spans="1:21" s="151" customFormat="1">
      <c r="A414" s="611"/>
      <c r="B414" s="188" t="s">
        <v>602</v>
      </c>
      <c r="C414" s="157" t="s">
        <v>147</v>
      </c>
      <c r="D414" s="1794">
        <f t="shared" ref="D414:F418" si="19">D131</f>
        <v>90000</v>
      </c>
      <c r="E414" s="1696">
        <f t="shared" si="19"/>
        <v>0</v>
      </c>
      <c r="F414" s="1287">
        <f t="shared" si="19"/>
        <v>90000</v>
      </c>
      <c r="G414" s="524"/>
      <c r="H414" s="524"/>
      <c r="I414" s="524"/>
      <c r="J414" s="524"/>
      <c r="K414" s="524"/>
      <c r="L414" s="524"/>
      <c r="M414" s="524"/>
      <c r="N414" s="524"/>
      <c r="O414" s="136"/>
      <c r="P414" s="136"/>
      <c r="Q414" s="136"/>
      <c r="R414" s="136"/>
      <c r="S414" s="136"/>
      <c r="T414" s="136"/>
      <c r="U414" s="136"/>
    </row>
    <row r="415" spans="1:21" s="151" customFormat="1">
      <c r="A415" s="611"/>
      <c r="B415" s="188" t="s">
        <v>603</v>
      </c>
      <c r="C415" s="157" t="s">
        <v>144</v>
      </c>
      <c r="D415" s="1794">
        <f t="shared" si="19"/>
        <v>2000000</v>
      </c>
      <c r="E415" s="1696">
        <f t="shared" si="19"/>
        <v>0</v>
      </c>
      <c r="F415" s="1287">
        <f t="shared" si="19"/>
        <v>2000000</v>
      </c>
      <c r="G415" s="524"/>
      <c r="H415" s="524"/>
      <c r="I415" s="524"/>
      <c r="J415" s="524"/>
      <c r="K415" s="524"/>
      <c r="L415" s="524"/>
      <c r="M415" s="524"/>
      <c r="N415" s="524"/>
      <c r="O415" s="136"/>
      <c r="P415" s="136"/>
      <c r="Q415" s="136"/>
      <c r="R415" s="136"/>
      <c r="S415" s="136"/>
      <c r="T415" s="136"/>
      <c r="U415" s="136"/>
    </row>
    <row r="416" spans="1:21" s="151" customFormat="1" ht="45">
      <c r="A416" s="611"/>
      <c r="B416" s="196" t="s">
        <v>604</v>
      </c>
      <c r="C416" s="157" t="s">
        <v>144</v>
      </c>
      <c r="D416" s="1794">
        <f t="shared" si="19"/>
        <v>57000000</v>
      </c>
      <c r="E416" s="1696">
        <f t="shared" si="19"/>
        <v>0</v>
      </c>
      <c r="F416" s="1287">
        <f t="shared" si="19"/>
        <v>57000000</v>
      </c>
      <c r="G416" s="524"/>
      <c r="H416" s="524"/>
      <c r="I416" s="524"/>
      <c r="J416" s="524"/>
      <c r="K416" s="524"/>
      <c r="L416" s="524"/>
      <c r="M416" s="524"/>
      <c r="N416" s="524"/>
      <c r="O416" s="136"/>
      <c r="P416" s="136"/>
      <c r="Q416" s="136"/>
      <c r="R416" s="136"/>
      <c r="S416" s="136"/>
      <c r="T416" s="136"/>
      <c r="U416" s="136"/>
    </row>
    <row r="417" spans="1:21">
      <c r="A417" s="594"/>
      <c r="B417" s="188" t="s">
        <v>605</v>
      </c>
      <c r="C417" s="157" t="s">
        <v>144</v>
      </c>
      <c r="D417" s="1794">
        <f t="shared" si="19"/>
        <v>1300000</v>
      </c>
      <c r="E417" s="1696">
        <f t="shared" si="19"/>
        <v>0</v>
      </c>
      <c r="F417" s="1287">
        <f t="shared" si="19"/>
        <v>1300000</v>
      </c>
      <c r="G417" s="524"/>
      <c r="H417" s="524"/>
      <c r="I417" s="524"/>
      <c r="J417" s="524"/>
      <c r="K417" s="524"/>
      <c r="L417" s="524"/>
      <c r="M417" s="524"/>
      <c r="N417" s="524"/>
    </row>
    <row r="418" spans="1:21">
      <c r="A418" s="594"/>
      <c r="B418" s="188" t="s">
        <v>606</v>
      </c>
      <c r="C418" s="157" t="s">
        <v>144</v>
      </c>
      <c r="D418" s="1794">
        <f t="shared" si="19"/>
        <v>50000</v>
      </c>
      <c r="E418" s="1696">
        <f t="shared" si="19"/>
        <v>0</v>
      </c>
      <c r="F418" s="1287">
        <f t="shared" si="19"/>
        <v>50000</v>
      </c>
      <c r="G418" s="524"/>
      <c r="H418" s="524"/>
      <c r="I418" s="524"/>
      <c r="J418" s="524"/>
      <c r="K418" s="524"/>
      <c r="L418" s="524"/>
      <c r="M418" s="524"/>
      <c r="N418" s="524"/>
    </row>
    <row r="419" spans="1:21" s="250" customFormat="1" ht="30">
      <c r="A419" s="646"/>
      <c r="B419" s="249" t="s">
        <v>607</v>
      </c>
      <c r="C419" s="245" t="s">
        <v>144</v>
      </c>
      <c r="D419" s="1296">
        <f>SUM(D420:D442)</f>
        <v>76500000</v>
      </c>
      <c r="E419" s="1704">
        <f>SUM(E420:E442)</f>
        <v>0</v>
      </c>
      <c r="F419" s="1291">
        <f>SUM(F420:F442)</f>
        <v>76500000</v>
      </c>
      <c r="G419" s="524"/>
      <c r="H419" s="524"/>
      <c r="I419" s="524"/>
      <c r="J419" s="524"/>
      <c r="K419" s="524"/>
      <c r="L419" s="524"/>
      <c r="M419" s="524"/>
      <c r="N419" s="524"/>
      <c r="O419" s="136"/>
      <c r="P419" s="136"/>
      <c r="Q419" s="136"/>
      <c r="R419" s="136"/>
      <c r="S419" s="136"/>
      <c r="T419" s="136"/>
      <c r="U419" s="136"/>
    </row>
    <row r="420" spans="1:21" ht="15.75" hidden="1" customHeight="1">
      <c r="A420" s="594"/>
      <c r="B420" s="199" t="s">
        <v>148</v>
      </c>
      <c r="C420" s="585"/>
      <c r="D420" s="1800">
        <f t="shared" ref="D420:F435" si="20">D137</f>
        <v>0</v>
      </c>
      <c r="E420" s="1705">
        <f t="shared" si="20"/>
        <v>0</v>
      </c>
      <c r="F420" s="1292">
        <f t="shared" si="20"/>
        <v>0</v>
      </c>
      <c r="G420" s="524"/>
      <c r="H420" s="524"/>
      <c r="I420" s="524"/>
      <c r="J420" s="524"/>
      <c r="K420" s="524"/>
      <c r="L420" s="524"/>
      <c r="M420" s="524"/>
      <c r="N420" s="524"/>
    </row>
    <row r="421" spans="1:21">
      <c r="A421" s="594"/>
      <c r="B421" s="199" t="s">
        <v>149</v>
      </c>
      <c r="C421" s="585"/>
      <c r="D421" s="1800">
        <f t="shared" si="20"/>
        <v>0</v>
      </c>
      <c r="E421" s="1705">
        <f t="shared" si="20"/>
        <v>0</v>
      </c>
      <c r="F421" s="1292">
        <f t="shared" si="20"/>
        <v>0</v>
      </c>
      <c r="G421" s="524"/>
      <c r="H421" s="524"/>
      <c r="I421" s="524"/>
      <c r="J421" s="524"/>
      <c r="K421" s="524"/>
      <c r="L421" s="524"/>
      <c r="M421" s="524"/>
      <c r="N421" s="524"/>
    </row>
    <row r="422" spans="1:21" ht="15.75" hidden="1" customHeight="1">
      <c r="A422" s="594"/>
      <c r="B422" s="199" t="s">
        <v>150</v>
      </c>
      <c r="C422" s="585"/>
      <c r="D422" s="1800">
        <f t="shared" si="20"/>
        <v>0</v>
      </c>
      <c r="E422" s="1705">
        <f t="shared" si="20"/>
        <v>0</v>
      </c>
      <c r="F422" s="1292">
        <f t="shared" si="20"/>
        <v>0</v>
      </c>
      <c r="G422" s="524"/>
      <c r="H422" s="524"/>
      <c r="I422" s="524"/>
      <c r="J422" s="524"/>
      <c r="K422" s="524"/>
      <c r="L422" s="524"/>
      <c r="M422" s="524"/>
      <c r="N422" s="524"/>
    </row>
    <row r="423" spans="1:21" ht="15.75" hidden="1" customHeight="1">
      <c r="A423" s="594"/>
      <c r="B423" s="199" t="s">
        <v>151</v>
      </c>
      <c r="C423" s="585"/>
      <c r="D423" s="1800">
        <f t="shared" si="20"/>
        <v>0</v>
      </c>
      <c r="E423" s="1705">
        <f t="shared" si="20"/>
        <v>0</v>
      </c>
      <c r="F423" s="1292">
        <f t="shared" si="20"/>
        <v>0</v>
      </c>
      <c r="G423" s="524"/>
      <c r="H423" s="524"/>
      <c r="I423" s="524"/>
      <c r="J423" s="524"/>
      <c r="K423" s="524"/>
      <c r="L423" s="524"/>
      <c r="M423" s="524"/>
      <c r="N423" s="524"/>
    </row>
    <row r="424" spans="1:21" ht="15.75" hidden="1" customHeight="1">
      <c r="A424" s="594"/>
      <c r="B424" s="199" t="s">
        <v>152</v>
      </c>
      <c r="C424" s="585"/>
      <c r="D424" s="1800">
        <f t="shared" si="20"/>
        <v>0</v>
      </c>
      <c r="E424" s="1705">
        <f t="shared" si="20"/>
        <v>0</v>
      </c>
      <c r="F424" s="1292">
        <f t="shared" si="20"/>
        <v>0</v>
      </c>
      <c r="G424" s="524"/>
      <c r="H424" s="524"/>
      <c r="I424" s="524"/>
      <c r="J424" s="524"/>
      <c r="K424" s="524"/>
      <c r="L424" s="524"/>
      <c r="M424" s="524"/>
      <c r="N424" s="524"/>
    </row>
    <row r="425" spans="1:21" ht="15.75" hidden="1" customHeight="1">
      <c r="A425" s="594"/>
      <c r="B425" s="199" t="s">
        <v>153</v>
      </c>
      <c r="C425" s="585"/>
      <c r="D425" s="1800">
        <f t="shared" si="20"/>
        <v>0</v>
      </c>
      <c r="E425" s="1705">
        <f t="shared" si="20"/>
        <v>0</v>
      </c>
      <c r="F425" s="1292">
        <f t="shared" si="20"/>
        <v>0</v>
      </c>
      <c r="G425" s="524"/>
      <c r="H425" s="524"/>
      <c r="I425" s="524"/>
      <c r="J425" s="524"/>
      <c r="K425" s="524"/>
      <c r="L425" s="524"/>
      <c r="M425" s="524"/>
      <c r="N425" s="524"/>
    </row>
    <row r="426" spans="1:21" ht="15.75" hidden="1" customHeight="1">
      <c r="A426" s="594"/>
      <c r="B426" s="199" t="s">
        <v>154</v>
      </c>
      <c r="C426" s="585"/>
      <c r="D426" s="1800">
        <f t="shared" si="20"/>
        <v>0</v>
      </c>
      <c r="E426" s="1705">
        <f t="shared" si="20"/>
        <v>0</v>
      </c>
      <c r="F426" s="1292">
        <f t="shared" si="20"/>
        <v>0</v>
      </c>
      <c r="G426" s="524"/>
      <c r="H426" s="524"/>
      <c r="I426" s="524"/>
      <c r="J426" s="524"/>
      <c r="K426" s="524"/>
      <c r="L426" s="524"/>
      <c r="M426" s="524"/>
      <c r="N426" s="524"/>
    </row>
    <row r="427" spans="1:21" ht="15.75" hidden="1" customHeight="1">
      <c r="A427" s="594"/>
      <c r="B427" s="199" t="s">
        <v>155</v>
      </c>
      <c r="C427" s="585"/>
      <c r="D427" s="1800">
        <f t="shared" si="20"/>
        <v>0</v>
      </c>
      <c r="E427" s="1705">
        <f t="shared" si="20"/>
        <v>0</v>
      </c>
      <c r="F427" s="1292">
        <f t="shared" si="20"/>
        <v>0</v>
      </c>
      <c r="G427" s="524"/>
      <c r="H427" s="524"/>
      <c r="I427" s="524"/>
      <c r="J427" s="524"/>
      <c r="K427" s="524"/>
      <c r="L427" s="524"/>
      <c r="M427" s="524"/>
      <c r="N427" s="524"/>
    </row>
    <row r="428" spans="1:21" ht="15.75" hidden="1" customHeight="1">
      <c r="A428" s="594"/>
      <c r="B428" s="199" t="s">
        <v>156</v>
      </c>
      <c r="C428" s="585"/>
      <c r="D428" s="1800">
        <f t="shared" si="20"/>
        <v>0</v>
      </c>
      <c r="E428" s="1705">
        <f t="shared" si="20"/>
        <v>0</v>
      </c>
      <c r="F428" s="1292">
        <f t="shared" si="20"/>
        <v>0</v>
      </c>
      <c r="G428" s="524"/>
      <c r="H428" s="524"/>
      <c r="I428" s="524"/>
      <c r="J428" s="524"/>
      <c r="K428" s="524"/>
      <c r="L428" s="524"/>
      <c r="M428" s="524"/>
      <c r="N428" s="524"/>
    </row>
    <row r="429" spans="1:21" ht="15.75" hidden="1" customHeight="1">
      <c r="A429" s="594"/>
      <c r="B429" s="199" t="s">
        <v>157</v>
      </c>
      <c r="C429" s="585"/>
      <c r="D429" s="1800">
        <f t="shared" si="20"/>
        <v>0</v>
      </c>
      <c r="E429" s="1705">
        <f t="shared" si="20"/>
        <v>0</v>
      </c>
      <c r="F429" s="1292">
        <f t="shared" si="20"/>
        <v>0</v>
      </c>
      <c r="G429" s="524"/>
      <c r="H429" s="524"/>
      <c r="I429" s="524"/>
      <c r="J429" s="524"/>
      <c r="K429" s="524"/>
      <c r="L429" s="524"/>
      <c r="M429" s="524"/>
      <c r="N429" s="524"/>
    </row>
    <row r="430" spans="1:21" ht="15.75" hidden="1" customHeight="1">
      <c r="A430" s="594"/>
      <c r="B430" s="199" t="s">
        <v>158</v>
      </c>
      <c r="C430" s="585"/>
      <c r="D430" s="1800">
        <f t="shared" si="20"/>
        <v>0</v>
      </c>
      <c r="E430" s="1705">
        <f t="shared" si="20"/>
        <v>0</v>
      </c>
      <c r="F430" s="1292">
        <f t="shared" si="20"/>
        <v>0</v>
      </c>
      <c r="G430" s="524"/>
      <c r="H430" s="524"/>
      <c r="I430" s="524"/>
      <c r="J430" s="524"/>
      <c r="K430" s="524"/>
      <c r="L430" s="524"/>
      <c r="M430" s="524"/>
      <c r="N430" s="524"/>
    </row>
    <row r="431" spans="1:21" ht="15.75" hidden="1" customHeight="1">
      <c r="A431" s="594"/>
      <c r="B431" s="199" t="s">
        <v>159</v>
      </c>
      <c r="C431" s="585"/>
      <c r="D431" s="1800">
        <f t="shared" si="20"/>
        <v>0</v>
      </c>
      <c r="E431" s="1705">
        <f t="shared" si="20"/>
        <v>0</v>
      </c>
      <c r="F431" s="1292">
        <f t="shared" si="20"/>
        <v>0</v>
      </c>
      <c r="G431" s="524"/>
      <c r="H431" s="524"/>
      <c r="I431" s="524"/>
      <c r="J431" s="524"/>
      <c r="K431" s="524"/>
      <c r="L431" s="524"/>
      <c r="M431" s="524"/>
      <c r="N431" s="524"/>
    </row>
    <row r="432" spans="1:21" ht="15.75" hidden="1" customHeight="1">
      <c r="A432" s="594"/>
      <c r="B432" s="199" t="s">
        <v>160</v>
      </c>
      <c r="C432" s="585"/>
      <c r="D432" s="1800">
        <f t="shared" si="20"/>
        <v>0</v>
      </c>
      <c r="E432" s="1705">
        <f t="shared" si="20"/>
        <v>0</v>
      </c>
      <c r="F432" s="1292">
        <f t="shared" si="20"/>
        <v>0</v>
      </c>
      <c r="G432" s="524"/>
      <c r="H432" s="524"/>
      <c r="I432" s="524"/>
      <c r="J432" s="524"/>
      <c r="K432" s="524"/>
      <c r="L432" s="524"/>
      <c r="M432" s="524"/>
      <c r="N432" s="524"/>
    </row>
    <row r="433" spans="1:21" ht="15.75" hidden="1" customHeight="1">
      <c r="A433" s="594"/>
      <c r="B433" s="199" t="s">
        <v>161</v>
      </c>
      <c r="C433" s="585"/>
      <c r="D433" s="1800">
        <f t="shared" si="20"/>
        <v>0</v>
      </c>
      <c r="E433" s="1705">
        <f t="shared" si="20"/>
        <v>0</v>
      </c>
      <c r="F433" s="1292">
        <f t="shared" si="20"/>
        <v>0</v>
      </c>
      <c r="G433" s="644"/>
      <c r="H433" s="644"/>
      <c r="I433" s="644"/>
      <c r="J433" s="644"/>
      <c r="K433" s="644"/>
      <c r="L433" s="644"/>
      <c r="M433" s="644"/>
      <c r="N433" s="644"/>
      <c r="O433" s="246"/>
      <c r="P433" s="246"/>
      <c r="Q433" s="246"/>
      <c r="R433" s="246"/>
      <c r="S433" s="246"/>
      <c r="T433" s="246"/>
      <c r="U433" s="246"/>
    </row>
    <row r="434" spans="1:21" ht="15.75" hidden="1" customHeight="1">
      <c r="A434" s="594"/>
      <c r="B434" s="199" t="s">
        <v>162</v>
      </c>
      <c r="C434" s="585"/>
      <c r="D434" s="1800">
        <f t="shared" si="20"/>
        <v>0</v>
      </c>
      <c r="E434" s="1705">
        <f t="shared" si="20"/>
        <v>0</v>
      </c>
      <c r="F434" s="1292">
        <f t="shared" si="20"/>
        <v>0</v>
      </c>
      <c r="G434" s="644"/>
      <c r="H434" s="644"/>
      <c r="I434" s="644"/>
      <c r="J434" s="644"/>
      <c r="K434" s="644"/>
      <c r="L434" s="644"/>
      <c r="M434" s="644"/>
      <c r="N434" s="644"/>
      <c r="O434" s="246"/>
      <c r="P434" s="246"/>
      <c r="Q434" s="246"/>
      <c r="R434" s="246"/>
      <c r="S434" s="246"/>
      <c r="T434" s="246"/>
      <c r="U434" s="246"/>
    </row>
    <row r="435" spans="1:21">
      <c r="A435" s="594"/>
      <c r="B435" s="199" t="s">
        <v>163</v>
      </c>
      <c r="C435" s="585"/>
      <c r="D435" s="1800">
        <f t="shared" si="20"/>
        <v>520000</v>
      </c>
      <c r="E435" s="1705">
        <f t="shared" si="20"/>
        <v>0</v>
      </c>
      <c r="F435" s="1292">
        <f t="shared" si="20"/>
        <v>520000</v>
      </c>
      <c r="G435" s="644"/>
      <c r="H435" s="644"/>
      <c r="I435" s="644"/>
      <c r="J435" s="644"/>
      <c r="K435" s="644"/>
      <c r="L435" s="644"/>
      <c r="M435" s="644"/>
      <c r="N435" s="644"/>
      <c r="O435" s="246"/>
      <c r="P435" s="246"/>
      <c r="Q435" s="246"/>
      <c r="R435" s="246"/>
      <c r="S435" s="246"/>
      <c r="T435" s="246"/>
      <c r="U435" s="246"/>
    </row>
    <row r="436" spans="1:21">
      <c r="A436" s="1601"/>
      <c r="B436" s="199" t="s">
        <v>1087</v>
      </c>
      <c r="C436" s="585"/>
      <c r="D436" s="1800">
        <f>D156</f>
        <v>1000000</v>
      </c>
      <c r="E436" s="1800">
        <f>E156</f>
        <v>0</v>
      </c>
      <c r="F436" s="1800">
        <f>F156</f>
        <v>1000000</v>
      </c>
      <c r="G436" s="644"/>
      <c r="H436" s="644"/>
      <c r="I436" s="644"/>
      <c r="J436" s="644"/>
      <c r="K436" s="644"/>
      <c r="L436" s="644"/>
      <c r="M436" s="644"/>
      <c r="N436" s="644"/>
      <c r="O436" s="246"/>
      <c r="P436" s="246"/>
      <c r="Q436" s="246"/>
      <c r="R436" s="246"/>
      <c r="S436" s="246"/>
      <c r="T436" s="246"/>
      <c r="U436" s="246"/>
    </row>
    <row r="437" spans="1:21">
      <c r="A437" s="594"/>
      <c r="B437" s="199" t="s">
        <v>164</v>
      </c>
      <c r="C437" s="585"/>
      <c r="D437" s="1800">
        <f t="shared" ref="D437:F438" si="21">D153</f>
        <v>64980000</v>
      </c>
      <c r="E437" s="1705">
        <f t="shared" si="21"/>
        <v>0</v>
      </c>
      <c r="F437" s="1292">
        <f t="shared" si="21"/>
        <v>64980000</v>
      </c>
      <c r="G437" s="539"/>
      <c r="H437" s="539"/>
      <c r="I437" s="539"/>
      <c r="J437" s="539"/>
      <c r="K437" s="539"/>
      <c r="L437" s="539"/>
      <c r="M437" s="539"/>
      <c r="N437" s="539"/>
      <c r="O437" s="151"/>
      <c r="P437" s="151"/>
      <c r="Q437" s="151"/>
      <c r="R437" s="151"/>
      <c r="S437" s="151"/>
      <c r="T437" s="151"/>
      <c r="U437" s="151"/>
    </row>
    <row r="438" spans="1:21">
      <c r="A438" s="594"/>
      <c r="B438" s="199" t="s">
        <v>165</v>
      </c>
      <c r="C438" s="585"/>
      <c r="D438" s="1800">
        <f t="shared" si="21"/>
        <v>0</v>
      </c>
      <c r="E438" s="1705">
        <f t="shared" si="21"/>
        <v>0</v>
      </c>
      <c r="F438" s="1292">
        <f t="shared" si="21"/>
        <v>0</v>
      </c>
      <c r="G438" s="539"/>
      <c r="H438" s="539"/>
      <c r="I438" s="539"/>
      <c r="J438" s="539"/>
      <c r="K438" s="539"/>
      <c r="L438" s="539"/>
      <c r="M438" s="539"/>
      <c r="N438" s="539"/>
      <c r="O438" s="151"/>
      <c r="P438" s="151"/>
      <c r="Q438" s="151"/>
      <c r="R438" s="151"/>
      <c r="S438" s="151"/>
      <c r="T438" s="151"/>
      <c r="U438" s="151"/>
    </row>
    <row r="439" spans="1:21">
      <c r="A439" s="1601"/>
      <c r="B439" s="1800" t="str">
        <f>B157</f>
        <v>STABILNE ZATRUDNIENIE - osoby niepełnosprawne w administracji i słuzbie publicznej</v>
      </c>
      <c r="C439" s="1800"/>
      <c r="D439" s="1800">
        <f t="shared" ref="D439:F442" si="22">D157</f>
        <v>2500000</v>
      </c>
      <c r="E439" s="1800">
        <f t="shared" si="22"/>
        <v>0</v>
      </c>
      <c r="F439" s="1800">
        <f t="shared" si="22"/>
        <v>2500000</v>
      </c>
      <c r="G439" s="539"/>
      <c r="H439" s="539"/>
      <c r="I439" s="539"/>
      <c r="J439" s="539"/>
      <c r="K439" s="539"/>
      <c r="L439" s="539"/>
      <c r="M439" s="539"/>
      <c r="N439" s="539"/>
      <c r="O439" s="151"/>
      <c r="P439" s="151"/>
      <c r="Q439" s="151"/>
      <c r="R439" s="151"/>
      <c r="S439" s="151"/>
      <c r="T439" s="151"/>
      <c r="U439" s="151"/>
    </row>
    <row r="440" spans="1:21">
      <c r="A440" s="1601"/>
      <c r="B440" s="1800" t="str">
        <f>B158</f>
        <v>ABSOLWENT</v>
      </c>
      <c r="C440" s="1800"/>
      <c r="D440" s="1800">
        <f t="shared" si="22"/>
        <v>4100000</v>
      </c>
      <c r="E440" s="1800">
        <f t="shared" si="22"/>
        <v>0</v>
      </c>
      <c r="F440" s="1800">
        <f t="shared" si="22"/>
        <v>4100000</v>
      </c>
      <c r="G440" s="539"/>
      <c r="H440" s="539"/>
      <c r="I440" s="539"/>
      <c r="J440" s="539"/>
      <c r="K440" s="539"/>
      <c r="L440" s="539"/>
      <c r="M440" s="539"/>
      <c r="N440" s="539"/>
      <c r="O440" s="151"/>
      <c r="P440" s="151"/>
      <c r="Q440" s="151"/>
      <c r="R440" s="151"/>
      <c r="S440" s="151"/>
      <c r="T440" s="151"/>
      <c r="U440" s="151"/>
    </row>
    <row r="441" spans="1:21">
      <c r="A441" s="1601"/>
      <c r="B441" s="1800" t="str">
        <f>B159</f>
        <v>"PRACA - INTEGRACJA"</v>
      </c>
      <c r="C441" s="1800"/>
      <c r="D441" s="1800">
        <f t="shared" si="22"/>
        <v>100000</v>
      </c>
      <c r="E441" s="1800">
        <f t="shared" si="22"/>
        <v>0</v>
      </c>
      <c r="F441" s="1800">
        <f t="shared" si="22"/>
        <v>100000</v>
      </c>
      <c r="G441" s="539"/>
      <c r="H441" s="539"/>
      <c r="I441" s="539"/>
      <c r="J441" s="539"/>
      <c r="K441" s="539"/>
      <c r="L441" s="539"/>
      <c r="M441" s="539"/>
      <c r="N441" s="539"/>
      <c r="O441" s="151"/>
      <c r="P441" s="151"/>
      <c r="Q441" s="151"/>
      <c r="R441" s="151"/>
      <c r="S441" s="151"/>
      <c r="T441" s="151"/>
      <c r="U441" s="151"/>
    </row>
    <row r="442" spans="1:21">
      <c r="A442" s="594"/>
      <c r="B442" s="199" t="s">
        <v>166</v>
      </c>
      <c r="C442" s="585"/>
      <c r="D442" s="1800">
        <f t="shared" si="22"/>
        <v>3300000</v>
      </c>
      <c r="E442" s="1705">
        <f t="shared" si="22"/>
        <v>0</v>
      </c>
      <c r="F442" s="1292">
        <f t="shared" si="22"/>
        <v>3300000</v>
      </c>
      <c r="G442" s="539"/>
      <c r="H442" s="539"/>
      <c r="I442" s="539"/>
      <c r="J442" s="539"/>
      <c r="K442" s="539"/>
      <c r="L442" s="539"/>
      <c r="M442" s="539"/>
      <c r="N442" s="539"/>
      <c r="O442" s="151"/>
      <c r="P442" s="151"/>
      <c r="Q442" s="151"/>
      <c r="R442" s="151"/>
      <c r="S442" s="151"/>
      <c r="T442" s="151"/>
      <c r="U442" s="151"/>
    </row>
    <row r="443" spans="1:21">
      <c r="A443" s="594"/>
      <c r="B443" s="613"/>
      <c r="C443" s="585"/>
      <c r="D443" s="1766"/>
      <c r="E443" s="1672"/>
      <c r="F443" s="1267"/>
      <c r="G443" s="539"/>
      <c r="H443" s="539"/>
      <c r="I443" s="539"/>
      <c r="J443" s="539"/>
      <c r="K443" s="539"/>
      <c r="L443" s="539"/>
      <c r="M443" s="539"/>
      <c r="N443" s="539"/>
      <c r="O443" s="151"/>
      <c r="P443" s="151"/>
      <c r="Q443" s="151"/>
      <c r="R443" s="151"/>
      <c r="S443" s="151"/>
      <c r="T443" s="151"/>
      <c r="U443" s="151"/>
    </row>
    <row r="444" spans="1:21" s="246" customFormat="1" ht="15">
      <c r="A444" s="243" t="s">
        <v>17</v>
      </c>
      <c r="B444" s="244" t="s">
        <v>167</v>
      </c>
      <c r="C444" s="649"/>
      <c r="D444" s="1296">
        <f>SUM(D445:D446)</f>
        <v>3370224000</v>
      </c>
      <c r="E444" s="1704">
        <f>SUM(E445:E446)</f>
        <v>0</v>
      </c>
      <c r="F444" s="1291">
        <f>SUM(F445:F446)</f>
        <v>3370224000</v>
      </c>
      <c r="G444" s="539"/>
      <c r="H444" s="539"/>
      <c r="I444" s="539"/>
      <c r="J444" s="539"/>
      <c r="K444" s="539"/>
      <c r="L444" s="539"/>
      <c r="M444" s="539"/>
      <c r="N444" s="539"/>
      <c r="O444" s="151"/>
      <c r="P444" s="151"/>
      <c r="Q444" s="151"/>
      <c r="R444" s="151"/>
      <c r="S444" s="151"/>
      <c r="T444" s="151"/>
      <c r="U444" s="151"/>
    </row>
    <row r="445" spans="1:21" s="246" customFormat="1" ht="15">
      <c r="A445" s="243" t="s">
        <v>168</v>
      </c>
      <c r="B445" s="247" t="s">
        <v>143</v>
      </c>
      <c r="C445" s="245" t="s">
        <v>169</v>
      </c>
      <c r="D445" s="1296">
        <f>SUM(D452,D453,D454,D455,D456,D457,D458,D459,D447+D451)</f>
        <v>3370224000</v>
      </c>
      <c r="E445" s="1704">
        <f>SUM(E452:E452,E453,E454,E455,E456,E457,E458,E459,E447)</f>
        <v>0</v>
      </c>
      <c r="F445" s="1291">
        <f>SUM(F452:F452,F453,F454,F455,F456,F457,F458,F459,F447)</f>
        <v>3370224000</v>
      </c>
      <c r="G445" s="539"/>
      <c r="H445" s="539"/>
      <c r="I445" s="539"/>
      <c r="J445" s="539"/>
      <c r="K445" s="539"/>
      <c r="L445" s="539"/>
      <c r="M445" s="539"/>
      <c r="N445" s="539"/>
      <c r="O445" s="151"/>
      <c r="P445" s="151"/>
      <c r="Q445" s="151"/>
      <c r="R445" s="151"/>
      <c r="S445" s="151"/>
      <c r="T445" s="151"/>
      <c r="U445" s="151"/>
    </row>
    <row r="446" spans="1:21" s="246" customFormat="1" ht="15">
      <c r="A446" s="243" t="s">
        <v>170</v>
      </c>
      <c r="B446" s="247" t="s">
        <v>146</v>
      </c>
      <c r="C446" s="245" t="s">
        <v>171</v>
      </c>
      <c r="D446" s="1296">
        <f>SUM(D451)</f>
        <v>0</v>
      </c>
      <c r="E446" s="1704">
        <f>SUM(E451)</f>
        <v>0</v>
      </c>
      <c r="F446" s="1291">
        <f>SUM(F451)</f>
        <v>0</v>
      </c>
      <c r="G446" s="539"/>
      <c r="H446" s="539"/>
      <c r="I446" s="539"/>
      <c r="J446" s="539"/>
      <c r="K446" s="539"/>
      <c r="L446" s="539"/>
      <c r="M446" s="539"/>
      <c r="N446" s="539"/>
      <c r="O446" s="151"/>
      <c r="P446" s="151"/>
      <c r="Q446" s="151"/>
      <c r="R446" s="151"/>
      <c r="S446" s="151"/>
      <c r="T446" s="151"/>
      <c r="U446" s="151"/>
    </row>
    <row r="447" spans="1:21" s="246" customFormat="1" ht="15">
      <c r="A447" s="650"/>
      <c r="B447" s="251" t="s">
        <v>608</v>
      </c>
      <c r="C447" s="245" t="s">
        <v>169</v>
      </c>
      <c r="D447" s="1296">
        <f>SUM(D448:D450)</f>
        <v>103000000</v>
      </c>
      <c r="E447" s="1704">
        <f>SUM(E448:E450)</f>
        <v>0</v>
      </c>
      <c r="F447" s="1291">
        <f>SUM(F448:F450)</f>
        <v>103000000</v>
      </c>
      <c r="G447" s="539"/>
      <c r="H447" s="539"/>
      <c r="I447" s="539"/>
      <c r="J447" s="539"/>
      <c r="K447" s="539"/>
      <c r="L447" s="539"/>
      <c r="M447" s="539"/>
      <c r="N447" s="539"/>
      <c r="O447" s="151"/>
      <c r="P447" s="151"/>
      <c r="Q447" s="151"/>
      <c r="R447" s="151"/>
      <c r="S447" s="151"/>
      <c r="T447" s="151"/>
      <c r="U447" s="151"/>
    </row>
    <row r="448" spans="1:21" s="151" customFormat="1" ht="15">
      <c r="A448" s="611"/>
      <c r="B448" s="199" t="s">
        <v>172</v>
      </c>
      <c r="C448" s="157" t="s">
        <v>169</v>
      </c>
      <c r="D448" s="1800">
        <f t="shared" ref="D448:F458" si="23">D166</f>
        <v>50000</v>
      </c>
      <c r="E448" s="1705">
        <f t="shared" si="23"/>
        <v>0</v>
      </c>
      <c r="F448" s="1292">
        <f t="shared" si="23"/>
        <v>50000</v>
      </c>
      <c r="G448" s="539"/>
      <c r="H448" s="539"/>
      <c r="I448" s="539"/>
      <c r="J448" s="539"/>
      <c r="K448" s="539"/>
      <c r="L448" s="539"/>
      <c r="M448" s="539"/>
      <c r="N448" s="539"/>
    </row>
    <row r="449" spans="1:21" s="151" customFormat="1" ht="15">
      <c r="A449" s="611"/>
      <c r="B449" s="199" t="s">
        <v>173</v>
      </c>
      <c r="C449" s="157" t="s">
        <v>169</v>
      </c>
      <c r="D449" s="1800">
        <f t="shared" si="23"/>
        <v>97091000</v>
      </c>
      <c r="E449" s="1705">
        <f t="shared" si="23"/>
        <v>0</v>
      </c>
      <c r="F449" s="1292">
        <f t="shared" si="23"/>
        <v>97091000</v>
      </c>
      <c r="G449" s="539"/>
      <c r="H449" s="539"/>
      <c r="I449" s="539"/>
      <c r="J449" s="539"/>
      <c r="K449" s="539"/>
      <c r="L449" s="539"/>
      <c r="M449" s="539"/>
      <c r="N449" s="539"/>
    </row>
    <row r="450" spans="1:21" s="151" customFormat="1" ht="15">
      <c r="A450" s="611"/>
      <c r="B450" s="199" t="s">
        <v>174</v>
      </c>
      <c r="C450" s="157" t="s">
        <v>169</v>
      </c>
      <c r="D450" s="1800">
        <f t="shared" si="23"/>
        <v>5859000</v>
      </c>
      <c r="E450" s="1705">
        <f t="shared" si="23"/>
        <v>0</v>
      </c>
      <c r="F450" s="1292">
        <f t="shared" si="23"/>
        <v>5859000</v>
      </c>
      <c r="G450" s="539"/>
      <c r="H450" s="539"/>
      <c r="I450" s="539"/>
      <c r="J450" s="539"/>
      <c r="K450" s="539"/>
      <c r="L450" s="539"/>
      <c r="M450" s="539"/>
      <c r="N450" s="539"/>
    </row>
    <row r="451" spans="1:21" s="151" customFormat="1" ht="15">
      <c r="A451" s="611"/>
      <c r="B451" s="188" t="s">
        <v>602</v>
      </c>
      <c r="C451" s="157" t="s">
        <v>171</v>
      </c>
      <c r="D451" s="1800">
        <f t="shared" si="23"/>
        <v>0</v>
      </c>
      <c r="E451" s="1705">
        <f t="shared" si="23"/>
        <v>0</v>
      </c>
      <c r="F451" s="1292">
        <f t="shared" si="23"/>
        <v>0</v>
      </c>
      <c r="G451" s="644"/>
      <c r="H451" s="644"/>
      <c r="I451" s="644"/>
      <c r="J451" s="644"/>
      <c r="K451" s="644"/>
      <c r="L451" s="644"/>
      <c r="M451" s="644"/>
      <c r="N451" s="644"/>
      <c r="O451" s="246"/>
      <c r="P451" s="246"/>
      <c r="Q451" s="246"/>
      <c r="R451" s="246"/>
      <c r="S451" s="246"/>
      <c r="T451" s="246"/>
      <c r="U451" s="246"/>
    </row>
    <row r="452" spans="1:21" s="151" customFormat="1" ht="15">
      <c r="A452" s="611"/>
      <c r="B452" s="188" t="s">
        <v>603</v>
      </c>
      <c r="C452" s="157" t="s">
        <v>169</v>
      </c>
      <c r="D452" s="1800">
        <f t="shared" si="23"/>
        <v>1000000</v>
      </c>
      <c r="E452" s="1705">
        <f t="shared" si="23"/>
        <v>0</v>
      </c>
      <c r="F452" s="1292">
        <f t="shared" si="23"/>
        <v>1000000</v>
      </c>
      <c r="G452" s="539"/>
      <c r="H452" s="539"/>
      <c r="I452" s="539"/>
      <c r="J452" s="539"/>
      <c r="K452" s="539"/>
      <c r="L452" s="539"/>
      <c r="M452" s="539"/>
      <c r="N452" s="539"/>
    </row>
    <row r="453" spans="1:21" s="151" customFormat="1" ht="15">
      <c r="A453" s="611"/>
      <c r="B453" s="201" t="s">
        <v>609</v>
      </c>
      <c r="C453" s="157" t="s">
        <v>169</v>
      </c>
      <c r="D453" s="1800">
        <f t="shared" si="23"/>
        <v>2500000</v>
      </c>
      <c r="E453" s="1705">
        <f t="shared" si="23"/>
        <v>0</v>
      </c>
      <c r="F453" s="1292">
        <f t="shared" si="23"/>
        <v>2500000</v>
      </c>
      <c r="G453" s="539"/>
      <c r="H453" s="539"/>
      <c r="I453" s="539"/>
      <c r="J453" s="539"/>
      <c r="K453" s="539"/>
      <c r="L453" s="539"/>
      <c r="M453" s="539"/>
      <c r="N453" s="539"/>
    </row>
    <row r="454" spans="1:21" s="151" customFormat="1" ht="33" customHeight="1">
      <c r="A454" s="611"/>
      <c r="B454" s="201" t="s">
        <v>610</v>
      </c>
      <c r="C454" s="157" t="s">
        <v>169</v>
      </c>
      <c r="D454" s="1800">
        <f t="shared" si="23"/>
        <v>6128000</v>
      </c>
      <c r="E454" s="1705">
        <f t="shared" si="23"/>
        <v>0</v>
      </c>
      <c r="F454" s="1292">
        <f t="shared" si="23"/>
        <v>6128000</v>
      </c>
      <c r="G454" s="539"/>
      <c r="H454" s="539"/>
      <c r="I454" s="539"/>
      <c r="J454" s="539"/>
      <c r="K454" s="539"/>
      <c r="L454" s="539"/>
      <c r="M454" s="539"/>
      <c r="N454" s="539"/>
    </row>
    <row r="455" spans="1:21" s="151" customFormat="1" ht="15">
      <c r="A455" s="611"/>
      <c r="B455" s="188" t="s">
        <v>611</v>
      </c>
      <c r="C455" s="157" t="s">
        <v>169</v>
      </c>
      <c r="D455" s="1800">
        <f t="shared" si="23"/>
        <v>3000000000</v>
      </c>
      <c r="E455" s="1705">
        <f t="shared" si="23"/>
        <v>0</v>
      </c>
      <c r="F455" s="1292">
        <f t="shared" si="23"/>
        <v>3000000000</v>
      </c>
      <c r="G455" s="539"/>
      <c r="H455" s="539"/>
      <c r="I455" s="539"/>
      <c r="J455" s="539"/>
      <c r="K455" s="539"/>
      <c r="L455" s="539"/>
      <c r="M455" s="539"/>
      <c r="N455" s="539"/>
    </row>
    <row r="456" spans="1:21" s="151" customFormat="1" ht="15">
      <c r="A456" s="611"/>
      <c r="B456" s="188" t="s">
        <v>175</v>
      </c>
      <c r="C456" s="157" t="s">
        <v>169</v>
      </c>
      <c r="D456" s="1800">
        <f t="shared" si="23"/>
        <v>15000</v>
      </c>
      <c r="E456" s="1705">
        <f t="shared" si="23"/>
        <v>0</v>
      </c>
      <c r="F456" s="1292">
        <f t="shared" si="23"/>
        <v>15000</v>
      </c>
      <c r="G456" s="539"/>
      <c r="H456" s="539"/>
      <c r="I456" s="539"/>
      <c r="J456" s="539"/>
      <c r="K456" s="539"/>
      <c r="L456" s="539"/>
      <c r="M456" s="539"/>
      <c r="N456" s="539"/>
    </row>
    <row r="457" spans="1:21" s="151" customFormat="1" ht="15">
      <c r="A457" s="611"/>
      <c r="B457" s="188" t="s">
        <v>605</v>
      </c>
      <c r="C457" s="157" t="s">
        <v>169</v>
      </c>
      <c r="D457" s="1800">
        <f t="shared" si="23"/>
        <v>1500000</v>
      </c>
      <c r="E457" s="1705">
        <f t="shared" si="23"/>
        <v>0</v>
      </c>
      <c r="F457" s="1292">
        <f t="shared" si="23"/>
        <v>1500000</v>
      </c>
      <c r="G457" s="539"/>
      <c r="H457" s="539"/>
      <c r="I457" s="539"/>
      <c r="J457" s="539"/>
      <c r="K457" s="539"/>
      <c r="L457" s="539"/>
      <c r="M457" s="539"/>
      <c r="N457" s="539"/>
    </row>
    <row r="458" spans="1:21" s="151" customFormat="1" ht="15">
      <c r="A458" s="611"/>
      <c r="B458" s="188" t="s">
        <v>612</v>
      </c>
      <c r="C458" s="157" t="s">
        <v>169</v>
      </c>
      <c r="D458" s="1800">
        <f t="shared" si="23"/>
        <v>244781000</v>
      </c>
      <c r="E458" s="1705">
        <f t="shared" si="23"/>
        <v>0</v>
      </c>
      <c r="F458" s="1292">
        <f t="shared" si="23"/>
        <v>244781000</v>
      </c>
      <c r="G458" s="539"/>
      <c r="H458" s="539"/>
      <c r="I458" s="539"/>
      <c r="J458" s="539"/>
      <c r="K458" s="539"/>
      <c r="L458" s="539"/>
      <c r="M458" s="539"/>
      <c r="N458" s="539"/>
    </row>
    <row r="459" spans="1:21" s="246" customFormat="1" ht="30">
      <c r="A459" s="650"/>
      <c r="B459" s="249" t="s">
        <v>613</v>
      </c>
      <c r="C459" s="245" t="s">
        <v>169</v>
      </c>
      <c r="D459" s="1296">
        <f>SUM(D460:D474)</f>
        <v>11300000</v>
      </c>
      <c r="E459" s="1704">
        <f>SUM(E460:E474)</f>
        <v>0</v>
      </c>
      <c r="F459" s="1291">
        <f>SUM(F460:F474)</f>
        <v>11300000</v>
      </c>
      <c r="G459" s="539"/>
      <c r="H459" s="539"/>
      <c r="I459" s="539"/>
      <c r="J459" s="539"/>
      <c r="K459" s="539"/>
      <c r="L459" s="539"/>
      <c r="M459" s="539"/>
      <c r="N459" s="539"/>
      <c r="O459" s="151"/>
      <c r="P459" s="151"/>
      <c r="Q459" s="151"/>
      <c r="R459" s="151"/>
      <c r="S459" s="151"/>
      <c r="T459" s="151"/>
      <c r="U459" s="151"/>
    </row>
    <row r="460" spans="1:21" s="151" customFormat="1" ht="15" hidden="1" customHeight="1">
      <c r="A460" s="611"/>
      <c r="B460" s="199" t="s">
        <v>157</v>
      </c>
      <c r="C460" s="585"/>
      <c r="D460" s="1800">
        <f t="shared" ref="D460:F474" si="24">D178</f>
        <v>0</v>
      </c>
      <c r="E460" s="1705">
        <f t="shared" si="24"/>
        <v>0</v>
      </c>
      <c r="F460" s="1292">
        <f t="shared" si="24"/>
        <v>0</v>
      </c>
      <c r="G460" s="539"/>
      <c r="H460" s="539"/>
      <c r="I460" s="539"/>
      <c r="J460" s="539"/>
      <c r="K460" s="539"/>
      <c r="L460" s="539"/>
      <c r="M460" s="539"/>
      <c r="N460" s="539"/>
    </row>
    <row r="461" spans="1:21" s="151" customFormat="1" ht="15" hidden="1" customHeight="1">
      <c r="A461" s="611"/>
      <c r="B461" s="199" t="s">
        <v>148</v>
      </c>
      <c r="C461" s="585"/>
      <c r="D461" s="1800">
        <f t="shared" si="24"/>
        <v>0</v>
      </c>
      <c r="E461" s="1705">
        <f t="shared" si="24"/>
        <v>0</v>
      </c>
      <c r="F461" s="1292">
        <f t="shared" si="24"/>
        <v>0</v>
      </c>
      <c r="G461" s="539"/>
      <c r="H461" s="539"/>
      <c r="I461" s="539"/>
      <c r="J461" s="539"/>
      <c r="K461" s="539"/>
      <c r="L461" s="539"/>
      <c r="M461" s="539"/>
      <c r="N461" s="539"/>
    </row>
    <row r="462" spans="1:21" s="151" customFormat="1" ht="15" hidden="1" customHeight="1">
      <c r="A462" s="611"/>
      <c r="B462" s="199" t="s">
        <v>155</v>
      </c>
      <c r="C462" s="585"/>
      <c r="D462" s="1800">
        <f t="shared" si="24"/>
        <v>0</v>
      </c>
      <c r="E462" s="1705">
        <f t="shared" si="24"/>
        <v>0</v>
      </c>
      <c r="F462" s="1292">
        <f t="shared" si="24"/>
        <v>0</v>
      </c>
      <c r="G462" s="539"/>
      <c r="H462" s="539"/>
      <c r="I462" s="539"/>
      <c r="J462" s="539"/>
      <c r="K462" s="539"/>
      <c r="L462" s="539"/>
      <c r="M462" s="539"/>
      <c r="N462" s="539"/>
    </row>
    <row r="463" spans="1:21" s="151" customFormat="1" ht="15" hidden="1" customHeight="1">
      <c r="A463" s="611"/>
      <c r="B463" s="199" t="s">
        <v>156</v>
      </c>
      <c r="C463" s="585"/>
      <c r="D463" s="1800">
        <f t="shared" si="24"/>
        <v>0</v>
      </c>
      <c r="E463" s="1705">
        <f t="shared" si="24"/>
        <v>0</v>
      </c>
      <c r="F463" s="1292">
        <f t="shared" si="24"/>
        <v>0</v>
      </c>
      <c r="G463" s="539"/>
      <c r="H463" s="539"/>
      <c r="I463" s="539"/>
      <c r="J463" s="539"/>
      <c r="K463" s="539"/>
      <c r="L463" s="539"/>
      <c r="M463" s="539"/>
      <c r="N463" s="539"/>
    </row>
    <row r="464" spans="1:21" s="151" customFormat="1" ht="15">
      <c r="A464" s="611"/>
      <c r="B464" s="199" t="s">
        <v>163</v>
      </c>
      <c r="C464" s="585"/>
      <c r="D464" s="1800">
        <f t="shared" si="24"/>
        <v>0</v>
      </c>
      <c r="E464" s="1705">
        <f t="shared" si="24"/>
        <v>0</v>
      </c>
      <c r="F464" s="1292">
        <f t="shared" si="24"/>
        <v>0</v>
      </c>
      <c r="G464" s="539"/>
      <c r="H464" s="539"/>
      <c r="I464" s="539"/>
      <c r="J464" s="539"/>
      <c r="K464" s="539"/>
      <c r="L464" s="539"/>
      <c r="M464" s="539"/>
      <c r="N464" s="539"/>
    </row>
    <row r="465" spans="1:21" s="151" customFormat="1" ht="15" hidden="1" customHeight="1">
      <c r="A465" s="611"/>
      <c r="B465" s="199" t="s">
        <v>176</v>
      </c>
      <c r="C465" s="585"/>
      <c r="D465" s="1800">
        <f t="shared" si="24"/>
        <v>0</v>
      </c>
      <c r="E465" s="1705">
        <f t="shared" si="24"/>
        <v>0</v>
      </c>
      <c r="F465" s="1292">
        <f t="shared" si="24"/>
        <v>0</v>
      </c>
      <c r="G465" s="539"/>
      <c r="H465" s="539"/>
      <c r="I465" s="539"/>
      <c r="J465" s="539"/>
      <c r="K465" s="539"/>
      <c r="L465" s="539"/>
      <c r="M465" s="539"/>
      <c r="N465" s="539"/>
    </row>
    <row r="466" spans="1:21" s="151" customFormat="1" ht="15" hidden="1" customHeight="1">
      <c r="A466" s="611"/>
      <c r="B466" s="199" t="s">
        <v>161</v>
      </c>
      <c r="C466" s="585"/>
      <c r="D466" s="1800">
        <f t="shared" si="24"/>
        <v>0</v>
      </c>
      <c r="E466" s="1705">
        <f t="shared" si="24"/>
        <v>0</v>
      </c>
      <c r="F466" s="1292">
        <f t="shared" si="24"/>
        <v>0</v>
      </c>
      <c r="G466" s="643"/>
      <c r="H466" s="643"/>
      <c r="I466" s="643"/>
      <c r="J466" s="643"/>
      <c r="K466" s="643"/>
      <c r="L466" s="643"/>
      <c r="M466" s="643"/>
      <c r="N466" s="643"/>
      <c r="O466" s="242"/>
      <c r="P466" s="242"/>
      <c r="Q466" s="242"/>
      <c r="R466" s="242"/>
      <c r="S466" s="242"/>
      <c r="T466" s="242"/>
      <c r="U466" s="242"/>
    </row>
    <row r="467" spans="1:21" s="151" customFormat="1" ht="15" hidden="1" customHeight="1">
      <c r="A467" s="611"/>
      <c r="B467" s="199" t="s">
        <v>159</v>
      </c>
      <c r="C467" s="585"/>
      <c r="D467" s="1800">
        <f t="shared" si="24"/>
        <v>0</v>
      </c>
      <c r="E467" s="1705">
        <f t="shared" si="24"/>
        <v>0</v>
      </c>
      <c r="F467" s="1292">
        <f t="shared" si="24"/>
        <v>0</v>
      </c>
      <c r="G467" s="643"/>
      <c r="H467" s="643"/>
      <c r="I467" s="643"/>
      <c r="J467" s="643"/>
      <c r="K467" s="643"/>
      <c r="L467" s="643"/>
      <c r="M467" s="643"/>
      <c r="N467" s="643"/>
      <c r="O467" s="242"/>
      <c r="P467" s="242"/>
      <c r="Q467" s="242"/>
      <c r="R467" s="242"/>
      <c r="S467" s="242"/>
      <c r="T467" s="242"/>
      <c r="U467" s="242"/>
    </row>
    <row r="468" spans="1:21" s="151" customFormat="1" ht="15" hidden="1" customHeight="1">
      <c r="A468" s="611"/>
      <c r="B468" s="199" t="s">
        <v>165</v>
      </c>
      <c r="C468" s="585"/>
      <c r="D468" s="1800">
        <f t="shared" si="24"/>
        <v>0</v>
      </c>
      <c r="E468" s="1705">
        <f t="shared" si="24"/>
        <v>0</v>
      </c>
      <c r="F468" s="1292">
        <f t="shared" si="24"/>
        <v>0</v>
      </c>
      <c r="G468" s="549"/>
      <c r="H468" s="549"/>
      <c r="I468" s="549"/>
      <c r="J468" s="549"/>
      <c r="K468" s="549"/>
      <c r="L468" s="549"/>
      <c r="M468" s="549"/>
      <c r="N468" s="549"/>
      <c r="O468" s="204"/>
      <c r="P468" s="204"/>
      <c r="Q468" s="204"/>
      <c r="R468" s="204"/>
      <c r="S468" s="204"/>
      <c r="T468" s="204"/>
      <c r="U468" s="204"/>
    </row>
    <row r="469" spans="1:21" s="151" customFormat="1">
      <c r="A469" s="611"/>
      <c r="B469" s="199" t="s">
        <v>177</v>
      </c>
      <c r="C469" s="585"/>
      <c r="D469" s="1800">
        <f t="shared" si="24"/>
        <v>1300000</v>
      </c>
      <c r="E469" s="1705">
        <f t="shared" si="24"/>
        <v>0</v>
      </c>
      <c r="F469" s="1292">
        <f t="shared" si="24"/>
        <v>1300000</v>
      </c>
      <c r="G469" s="645"/>
      <c r="H469" s="645"/>
      <c r="I469" s="645"/>
      <c r="J469" s="645"/>
      <c r="K469" s="645"/>
      <c r="L469" s="645"/>
      <c r="M469" s="645"/>
      <c r="N469" s="645"/>
      <c r="O469" s="250"/>
      <c r="P469" s="250"/>
      <c r="Q469" s="250"/>
      <c r="R469" s="250"/>
      <c r="S469" s="250"/>
      <c r="T469" s="250"/>
      <c r="U469" s="250"/>
    </row>
    <row r="470" spans="1:21" s="151" customFormat="1" ht="15" hidden="1" customHeight="1">
      <c r="A470" s="611"/>
      <c r="B470" s="199" t="s">
        <v>178</v>
      </c>
      <c r="C470" s="585"/>
      <c r="D470" s="1800">
        <f t="shared" si="24"/>
        <v>0</v>
      </c>
      <c r="E470" s="1705">
        <f t="shared" si="24"/>
        <v>0</v>
      </c>
      <c r="F470" s="1292">
        <f t="shared" si="24"/>
        <v>0</v>
      </c>
      <c r="G470" s="524"/>
      <c r="H470" s="524"/>
      <c r="I470" s="524"/>
      <c r="J470" s="524"/>
      <c r="K470" s="524"/>
      <c r="L470" s="524"/>
      <c r="M470" s="524"/>
      <c r="N470" s="524"/>
      <c r="O470" s="136"/>
      <c r="P470" s="136"/>
      <c r="Q470" s="136"/>
      <c r="R470" s="136"/>
      <c r="S470" s="136"/>
      <c r="T470" s="136"/>
      <c r="U470" s="136"/>
    </row>
    <row r="471" spans="1:21" s="151" customFormat="1" ht="15" customHeight="1">
      <c r="A471" s="1497"/>
      <c r="B471" s="1800" t="str">
        <f>B189</f>
        <v>ABSOLWENT</v>
      </c>
      <c r="C471" s="1800"/>
      <c r="D471" s="1800">
        <f t="shared" si="24"/>
        <v>4100000</v>
      </c>
      <c r="E471" s="1800">
        <f t="shared" si="24"/>
        <v>0</v>
      </c>
      <c r="F471" s="1800">
        <f t="shared" si="24"/>
        <v>4100000</v>
      </c>
      <c r="G471" s="524"/>
      <c r="H471" s="524"/>
      <c r="I471" s="524"/>
      <c r="J471" s="524"/>
      <c r="K471" s="524"/>
      <c r="L471" s="524"/>
      <c r="M471" s="524"/>
      <c r="N471" s="524"/>
      <c r="O471" s="136"/>
      <c r="P471" s="136"/>
      <c r="Q471" s="136"/>
      <c r="R471" s="136"/>
      <c r="S471" s="136"/>
      <c r="T471" s="136"/>
      <c r="U471" s="136"/>
    </row>
    <row r="472" spans="1:21" s="151" customFormat="1" ht="15" customHeight="1">
      <c r="A472" s="1497"/>
      <c r="B472" s="1800" t="str">
        <f>B190</f>
        <v>"PRACA - INTEGRACJA"</v>
      </c>
      <c r="C472" s="1800"/>
      <c r="D472" s="1800">
        <f t="shared" si="24"/>
        <v>4800000</v>
      </c>
      <c r="E472" s="1800">
        <f t="shared" si="24"/>
        <v>0</v>
      </c>
      <c r="F472" s="1800">
        <f t="shared" si="24"/>
        <v>4800000</v>
      </c>
      <c r="G472" s="524"/>
      <c r="H472" s="524"/>
      <c r="I472" s="524"/>
      <c r="J472" s="524"/>
      <c r="K472" s="524"/>
      <c r="L472" s="524"/>
      <c r="M472" s="524"/>
      <c r="N472" s="524"/>
      <c r="O472" s="136"/>
      <c r="P472" s="136"/>
      <c r="Q472" s="136"/>
      <c r="R472" s="136"/>
      <c r="S472" s="136"/>
      <c r="T472" s="136"/>
      <c r="U472" s="136"/>
    </row>
    <row r="473" spans="1:21" s="151" customFormat="1">
      <c r="A473" s="611"/>
      <c r="B473" s="199" t="s">
        <v>179</v>
      </c>
      <c r="C473" s="585"/>
      <c r="D473" s="1800">
        <f t="shared" si="24"/>
        <v>1100000</v>
      </c>
      <c r="E473" s="1705">
        <f t="shared" si="24"/>
        <v>0</v>
      </c>
      <c r="F473" s="1292">
        <f t="shared" si="24"/>
        <v>1100000</v>
      </c>
      <c r="G473" s="524"/>
      <c r="H473" s="524"/>
      <c r="I473" s="524"/>
      <c r="J473" s="524"/>
      <c r="K473" s="524"/>
      <c r="L473" s="524"/>
      <c r="M473" s="524"/>
      <c r="N473" s="524"/>
      <c r="O473" s="136"/>
      <c r="P473" s="136"/>
      <c r="Q473" s="136"/>
      <c r="R473" s="136"/>
      <c r="S473" s="136"/>
      <c r="T473" s="136"/>
      <c r="U473" s="136"/>
    </row>
    <row r="474" spans="1:21" s="151" customFormat="1" ht="15" hidden="1" customHeight="1">
      <c r="A474" s="611"/>
      <c r="B474" s="202" t="s">
        <v>180</v>
      </c>
      <c r="C474" s="585"/>
      <c r="D474" s="1800">
        <f t="shared" si="24"/>
        <v>0</v>
      </c>
      <c r="E474" s="1705">
        <f t="shared" si="24"/>
        <v>0</v>
      </c>
      <c r="F474" s="1292">
        <f t="shared" si="24"/>
        <v>0</v>
      </c>
      <c r="G474" s="524"/>
      <c r="H474" s="524"/>
      <c r="I474" s="524"/>
      <c r="J474" s="524"/>
      <c r="K474" s="524"/>
      <c r="L474" s="524"/>
      <c r="M474" s="524"/>
      <c r="N474" s="524"/>
      <c r="O474" s="136"/>
      <c r="P474" s="136"/>
      <c r="Q474" s="136"/>
      <c r="R474" s="136"/>
      <c r="S474" s="136"/>
      <c r="T474" s="136"/>
      <c r="U474" s="136"/>
    </row>
    <row r="475" spans="1:21" s="151" customFormat="1">
      <c r="A475" s="611"/>
      <c r="B475" s="615"/>
      <c r="C475" s="585"/>
      <c r="D475" s="1768"/>
      <c r="E475" s="1674"/>
      <c r="F475" s="1269"/>
      <c r="G475" s="524"/>
      <c r="H475" s="524"/>
      <c r="I475" s="524"/>
      <c r="J475" s="524"/>
      <c r="K475" s="524"/>
      <c r="L475" s="524"/>
      <c r="M475" s="524"/>
      <c r="N475" s="524"/>
      <c r="O475" s="136"/>
      <c r="P475" s="136"/>
      <c r="Q475" s="136"/>
      <c r="R475" s="136"/>
      <c r="S475" s="136"/>
      <c r="T475" s="136"/>
      <c r="U475" s="136"/>
    </row>
    <row r="476" spans="1:21" s="242" customFormat="1">
      <c r="A476" s="234" t="s">
        <v>18</v>
      </c>
      <c r="B476" s="235" t="s">
        <v>181</v>
      </c>
      <c r="C476" s="241" t="s">
        <v>80</v>
      </c>
      <c r="D476" s="1792">
        <f>SUM(D477,D492)</f>
        <v>6631000</v>
      </c>
      <c r="E476" s="1695">
        <f>SUM(E477,E492)</f>
        <v>0</v>
      </c>
      <c r="F476" s="1286">
        <f>SUM(F477,F492)</f>
        <v>6631000</v>
      </c>
      <c r="G476" s="524"/>
      <c r="H476" s="524"/>
      <c r="I476" s="524"/>
      <c r="J476" s="524"/>
      <c r="K476" s="524"/>
      <c r="L476" s="524"/>
      <c r="M476" s="524"/>
      <c r="N476" s="524"/>
      <c r="O476" s="136"/>
      <c r="P476" s="136"/>
      <c r="Q476" s="136"/>
      <c r="R476" s="136"/>
      <c r="S476" s="136"/>
      <c r="T476" s="136"/>
      <c r="U476" s="136"/>
    </row>
    <row r="477" spans="1:21" s="242" customFormat="1">
      <c r="A477" s="243" t="s">
        <v>20</v>
      </c>
      <c r="B477" s="247" t="s">
        <v>182</v>
      </c>
      <c r="C477" s="245" t="s">
        <v>183</v>
      </c>
      <c r="D477" s="1296">
        <f>SUM(D478:D479,D490)</f>
        <v>2800000</v>
      </c>
      <c r="E477" s="1704">
        <f>SUM(E478:E479,E490)</f>
        <v>0</v>
      </c>
      <c r="F477" s="1291">
        <f>SUM(F478:F479,F490)</f>
        <v>2800000</v>
      </c>
      <c r="G477" s="524"/>
      <c r="H477" s="524"/>
      <c r="I477" s="524"/>
      <c r="J477" s="524"/>
      <c r="K477" s="524"/>
      <c r="L477" s="524"/>
      <c r="M477" s="524"/>
      <c r="N477" s="524"/>
      <c r="O477" s="136"/>
      <c r="P477" s="136"/>
      <c r="Q477" s="136"/>
      <c r="R477" s="136"/>
      <c r="S477" s="136"/>
      <c r="T477" s="136"/>
      <c r="U477" s="136"/>
    </row>
    <row r="478" spans="1:21" s="204" customFormat="1" ht="45">
      <c r="A478" s="616"/>
      <c r="B478" s="201" t="s">
        <v>614</v>
      </c>
      <c r="C478" s="203" t="s">
        <v>183</v>
      </c>
      <c r="D478" s="1801">
        <f>D196</f>
        <v>2800000</v>
      </c>
      <c r="E478" s="1706">
        <f>E196</f>
        <v>0</v>
      </c>
      <c r="F478" s="1293">
        <f>F196</f>
        <v>2800000</v>
      </c>
      <c r="G478" s="524"/>
      <c r="H478" s="524"/>
      <c r="I478" s="524"/>
      <c r="J478" s="524"/>
      <c r="K478" s="524"/>
      <c r="L478" s="524"/>
      <c r="M478" s="524"/>
      <c r="N478" s="524"/>
      <c r="O478" s="136"/>
      <c r="P478" s="136"/>
      <c r="Q478" s="136"/>
      <c r="R478" s="136"/>
      <c r="S478" s="136"/>
      <c r="T478" s="136"/>
      <c r="U478" s="136"/>
    </row>
    <row r="479" spans="1:21" s="250" customFormat="1" ht="30">
      <c r="A479" s="646"/>
      <c r="B479" s="252" t="s">
        <v>613</v>
      </c>
      <c r="C479" s="245" t="s">
        <v>183</v>
      </c>
      <c r="D479" s="1296">
        <f>SUM(D480:D488)</f>
        <v>0</v>
      </c>
      <c r="E479" s="1704">
        <f>SUM(E480:E489)</f>
        <v>0</v>
      </c>
      <c r="F479" s="1291">
        <f>SUM(F480:F489)</f>
        <v>0</v>
      </c>
      <c r="G479" s="524"/>
      <c r="H479" s="524"/>
      <c r="I479" s="524"/>
      <c r="J479" s="524"/>
      <c r="K479" s="524"/>
      <c r="L479" s="524"/>
      <c r="M479" s="524"/>
      <c r="N479" s="524"/>
      <c r="O479" s="136"/>
      <c r="P479" s="136"/>
      <c r="Q479" s="136"/>
      <c r="R479" s="136"/>
      <c r="S479" s="136"/>
      <c r="T479" s="136"/>
      <c r="U479" s="136"/>
    </row>
    <row r="480" spans="1:21">
      <c r="A480" s="594"/>
      <c r="B480" s="199" t="s">
        <v>153</v>
      </c>
      <c r="C480" s="585"/>
      <c r="D480" s="1794">
        <f t="shared" ref="D480:F491" si="25">D198</f>
        <v>0</v>
      </c>
      <c r="E480" s="1696">
        <f t="shared" si="25"/>
        <v>0</v>
      </c>
      <c r="F480" s="1287">
        <f t="shared" si="25"/>
        <v>0</v>
      </c>
      <c r="G480" s="524"/>
      <c r="H480" s="524"/>
      <c r="I480" s="524"/>
      <c r="J480" s="524"/>
      <c r="K480" s="524"/>
      <c r="L480" s="524"/>
      <c r="M480" s="524"/>
      <c r="N480" s="524"/>
    </row>
    <row r="481" spans="1:21">
      <c r="A481" s="594"/>
      <c r="B481" s="199" t="s">
        <v>151</v>
      </c>
      <c r="C481" s="585"/>
      <c r="D481" s="1794">
        <f t="shared" si="25"/>
        <v>0</v>
      </c>
      <c r="E481" s="1696">
        <f t="shared" si="25"/>
        <v>0</v>
      </c>
      <c r="F481" s="1287">
        <f t="shared" si="25"/>
        <v>0</v>
      </c>
      <c r="G481" s="524"/>
      <c r="H481" s="524"/>
      <c r="I481" s="524"/>
      <c r="J481" s="524"/>
      <c r="K481" s="524"/>
      <c r="L481" s="524"/>
      <c r="M481" s="524"/>
      <c r="N481" s="524"/>
    </row>
    <row r="482" spans="1:21">
      <c r="A482" s="594"/>
      <c r="B482" s="199" t="s">
        <v>152</v>
      </c>
      <c r="C482" s="585"/>
      <c r="D482" s="1794">
        <f t="shared" si="25"/>
        <v>0</v>
      </c>
      <c r="E482" s="1696">
        <f t="shared" si="25"/>
        <v>0</v>
      </c>
      <c r="F482" s="1287">
        <f t="shared" si="25"/>
        <v>0</v>
      </c>
      <c r="G482" s="524"/>
      <c r="H482" s="524"/>
      <c r="I482" s="524"/>
      <c r="J482" s="524"/>
      <c r="K482" s="524"/>
      <c r="L482" s="524"/>
      <c r="M482" s="524"/>
      <c r="N482" s="524"/>
    </row>
    <row r="483" spans="1:21">
      <c r="A483" s="594"/>
      <c r="B483" s="199" t="s">
        <v>184</v>
      </c>
      <c r="C483" s="585"/>
      <c r="D483" s="1794">
        <f t="shared" si="25"/>
        <v>0</v>
      </c>
      <c r="E483" s="1696">
        <f t="shared" si="25"/>
        <v>0</v>
      </c>
      <c r="F483" s="1287">
        <f t="shared" si="25"/>
        <v>0</v>
      </c>
      <c r="G483" s="524"/>
      <c r="H483" s="524"/>
      <c r="I483" s="524"/>
      <c r="J483" s="524"/>
      <c r="K483" s="524"/>
      <c r="L483" s="524"/>
      <c r="M483" s="524"/>
      <c r="N483" s="524"/>
    </row>
    <row r="484" spans="1:21">
      <c r="A484" s="594"/>
      <c r="B484" s="199" t="s">
        <v>154</v>
      </c>
      <c r="C484" s="585"/>
      <c r="D484" s="1794">
        <f t="shared" si="25"/>
        <v>0</v>
      </c>
      <c r="E484" s="1696">
        <f t="shared" si="25"/>
        <v>0</v>
      </c>
      <c r="F484" s="1287">
        <f t="shared" si="25"/>
        <v>0</v>
      </c>
      <c r="G484" s="643"/>
      <c r="H484" s="643"/>
      <c r="I484" s="643"/>
      <c r="J484" s="643"/>
      <c r="K484" s="643"/>
      <c r="L484" s="643"/>
      <c r="M484" s="643"/>
      <c r="N484" s="643"/>
      <c r="O484" s="242"/>
      <c r="P484" s="242"/>
      <c r="Q484" s="242"/>
      <c r="R484" s="242"/>
      <c r="S484" s="242"/>
      <c r="T484" s="242"/>
      <c r="U484" s="242"/>
    </row>
    <row r="485" spans="1:21">
      <c r="A485" s="594"/>
      <c r="B485" s="199" t="s">
        <v>163</v>
      </c>
      <c r="C485" s="585"/>
      <c r="D485" s="1794">
        <f t="shared" si="25"/>
        <v>0</v>
      </c>
      <c r="E485" s="1696">
        <f t="shared" si="25"/>
        <v>0</v>
      </c>
      <c r="F485" s="1287">
        <f t="shared" si="25"/>
        <v>0</v>
      </c>
      <c r="G485" s="543"/>
      <c r="H485" s="543"/>
      <c r="I485" s="543"/>
      <c r="J485" s="543"/>
      <c r="K485" s="543"/>
      <c r="L485" s="543"/>
      <c r="M485" s="543"/>
      <c r="N485" s="543"/>
      <c r="O485" s="178"/>
      <c r="P485" s="178"/>
      <c r="Q485" s="178"/>
      <c r="R485" s="178"/>
      <c r="S485" s="178"/>
      <c r="T485" s="178"/>
      <c r="U485" s="178"/>
    </row>
    <row r="486" spans="1:21">
      <c r="A486" s="594"/>
      <c r="B486" s="199" t="s">
        <v>158</v>
      </c>
      <c r="C486" s="585"/>
      <c r="D486" s="1794">
        <f t="shared" si="25"/>
        <v>0</v>
      </c>
      <c r="E486" s="1696">
        <f t="shared" si="25"/>
        <v>0</v>
      </c>
      <c r="F486" s="1287">
        <f t="shared" si="25"/>
        <v>0</v>
      </c>
      <c r="G486" s="524"/>
      <c r="H486" s="524"/>
      <c r="I486" s="524"/>
      <c r="J486" s="524"/>
      <c r="K486" s="524"/>
      <c r="L486" s="524"/>
      <c r="M486" s="524"/>
      <c r="N486" s="524"/>
    </row>
    <row r="487" spans="1:21">
      <c r="A487" s="594"/>
      <c r="B487" s="199" t="s">
        <v>185</v>
      </c>
      <c r="C487" s="585"/>
      <c r="D487" s="1794">
        <f t="shared" si="25"/>
        <v>0</v>
      </c>
      <c r="E487" s="1696">
        <f t="shared" si="25"/>
        <v>0</v>
      </c>
      <c r="F487" s="1287">
        <f t="shared" si="25"/>
        <v>0</v>
      </c>
      <c r="G487" s="647"/>
      <c r="H487" s="647"/>
      <c r="I487" s="647"/>
      <c r="J487" s="647"/>
      <c r="K487" s="647"/>
      <c r="L487" s="647"/>
      <c r="M487" s="647"/>
      <c r="N487" s="647"/>
      <c r="O487" s="256"/>
      <c r="P487" s="256"/>
      <c r="Q487" s="256"/>
      <c r="R487" s="256"/>
      <c r="S487" s="256"/>
      <c r="T487" s="256"/>
      <c r="U487" s="256"/>
    </row>
    <row r="488" spans="1:21">
      <c r="A488" s="594"/>
      <c r="B488" s="199" t="s">
        <v>303</v>
      </c>
      <c r="C488" s="585"/>
      <c r="D488" s="1794">
        <f t="shared" si="25"/>
        <v>0</v>
      </c>
      <c r="E488" s="1696">
        <f t="shared" si="25"/>
        <v>0</v>
      </c>
      <c r="F488" s="1287">
        <f t="shared" si="25"/>
        <v>0</v>
      </c>
      <c r="G488" s="648"/>
      <c r="H488" s="648"/>
      <c r="I488" s="648"/>
      <c r="J488" s="648"/>
      <c r="K488" s="648"/>
      <c r="L488" s="648"/>
      <c r="M488" s="648"/>
      <c r="N488" s="648"/>
      <c r="O488" s="259"/>
      <c r="P488" s="259"/>
      <c r="Q488" s="259"/>
      <c r="R488" s="259"/>
      <c r="S488" s="259"/>
      <c r="T488" s="259"/>
      <c r="U488" s="259"/>
    </row>
    <row r="489" spans="1:21">
      <c r="A489" s="594"/>
      <c r="B489" s="199" t="s">
        <v>179</v>
      </c>
      <c r="C489" s="585"/>
      <c r="D489" s="1794">
        <f t="shared" si="25"/>
        <v>0</v>
      </c>
      <c r="E489" s="1696">
        <f t="shared" si="25"/>
        <v>0</v>
      </c>
      <c r="F489" s="1287">
        <f t="shared" si="25"/>
        <v>0</v>
      </c>
      <c r="G489" s="530"/>
      <c r="H489" s="530"/>
      <c r="I489" s="530"/>
      <c r="J489" s="530"/>
      <c r="K489" s="530"/>
      <c r="L489" s="530"/>
      <c r="M489" s="530"/>
      <c r="N489" s="530"/>
      <c r="O489" s="142"/>
      <c r="P489" s="142"/>
      <c r="Q489" s="142"/>
      <c r="R489" s="142"/>
      <c r="S489" s="142"/>
      <c r="T489" s="142"/>
      <c r="U489" s="142"/>
    </row>
    <row r="490" spans="1:21">
      <c r="A490" s="594"/>
      <c r="B490" s="206" t="s">
        <v>615</v>
      </c>
      <c r="C490" s="585"/>
      <c r="D490" s="1794">
        <f t="shared" si="25"/>
        <v>0</v>
      </c>
      <c r="E490" s="1696">
        <f t="shared" si="25"/>
        <v>0</v>
      </c>
      <c r="F490" s="1287">
        <f t="shared" si="25"/>
        <v>0</v>
      </c>
      <c r="G490" s="530"/>
      <c r="H490" s="530"/>
      <c r="I490" s="530"/>
      <c r="J490" s="530"/>
      <c r="K490" s="530"/>
      <c r="L490" s="530"/>
      <c r="M490" s="530"/>
      <c r="N490" s="530"/>
      <c r="O490" s="142"/>
      <c r="P490" s="142"/>
      <c r="Q490" s="142"/>
      <c r="R490" s="142"/>
      <c r="S490" s="142"/>
      <c r="T490" s="142"/>
      <c r="U490" s="142"/>
    </row>
    <row r="491" spans="1:21">
      <c r="A491" s="594"/>
      <c r="B491" s="617"/>
      <c r="C491" s="585"/>
      <c r="D491" s="1794">
        <f t="shared" si="25"/>
        <v>0</v>
      </c>
      <c r="E491" s="1696">
        <f t="shared" si="25"/>
        <v>0</v>
      </c>
      <c r="F491" s="1287">
        <f t="shared" si="25"/>
        <v>0</v>
      </c>
      <c r="G491" s="530"/>
      <c r="H491" s="530"/>
      <c r="I491" s="530"/>
      <c r="J491" s="530"/>
      <c r="K491" s="530"/>
      <c r="L491" s="530"/>
      <c r="M491" s="530"/>
      <c r="N491" s="530"/>
      <c r="O491" s="142"/>
      <c r="P491" s="142"/>
      <c r="Q491" s="142"/>
      <c r="R491" s="142"/>
      <c r="S491" s="142"/>
      <c r="T491" s="142"/>
      <c r="U491" s="142"/>
    </row>
    <row r="492" spans="1:21" s="242" customFormat="1">
      <c r="A492" s="243" t="s">
        <v>187</v>
      </c>
      <c r="B492" s="247" t="s">
        <v>188</v>
      </c>
      <c r="C492" s="245" t="s">
        <v>189</v>
      </c>
      <c r="D492" s="1802">
        <f>SUM(D493:D493)</f>
        <v>3831000</v>
      </c>
      <c r="E492" s="1707">
        <f>SUM(E493:E493)</f>
        <v>0</v>
      </c>
      <c r="F492" s="1294">
        <f>SUM(F493:F493)</f>
        <v>3831000</v>
      </c>
      <c r="G492" s="530"/>
      <c r="H492" s="530"/>
      <c r="I492" s="530"/>
      <c r="J492" s="530"/>
      <c r="K492" s="530"/>
      <c r="L492" s="530"/>
      <c r="M492" s="530"/>
      <c r="N492" s="530"/>
      <c r="O492" s="142"/>
      <c r="P492" s="142"/>
      <c r="Q492" s="142"/>
      <c r="R492" s="142"/>
      <c r="S492" s="142"/>
      <c r="T492" s="142"/>
      <c r="U492" s="142"/>
    </row>
    <row r="493" spans="1:21" s="178" customFormat="1">
      <c r="A493" s="592"/>
      <c r="B493" s="206" t="s">
        <v>190</v>
      </c>
      <c r="C493" s="157" t="s">
        <v>189</v>
      </c>
      <c r="D493" s="1794">
        <f>D211</f>
        <v>3831000</v>
      </c>
      <c r="E493" s="1696">
        <f>E211</f>
        <v>0</v>
      </c>
      <c r="F493" s="1287">
        <f>F211</f>
        <v>3831000</v>
      </c>
      <c r="G493" s="530"/>
      <c r="H493" s="530"/>
      <c r="I493" s="530"/>
      <c r="J493" s="530"/>
      <c r="K493" s="530"/>
      <c r="L493" s="530"/>
      <c r="M493" s="530"/>
      <c r="N493" s="530"/>
      <c r="O493" s="142"/>
      <c r="P493" s="142"/>
      <c r="Q493" s="142"/>
      <c r="R493" s="142"/>
      <c r="S493" s="142"/>
      <c r="T493" s="142"/>
      <c r="U493" s="142"/>
    </row>
    <row r="494" spans="1:21">
      <c r="A494" s="594"/>
      <c r="B494" s="618"/>
      <c r="C494" s="585"/>
      <c r="D494" s="1768"/>
      <c r="E494" s="1674"/>
      <c r="F494" s="1269"/>
      <c r="G494" s="530"/>
      <c r="H494" s="530"/>
      <c r="I494" s="530"/>
      <c r="J494" s="530"/>
      <c r="K494" s="530"/>
      <c r="L494" s="530"/>
      <c r="M494" s="530"/>
      <c r="N494" s="530"/>
      <c r="O494" s="142"/>
      <c r="P494" s="142"/>
      <c r="Q494" s="142"/>
      <c r="R494" s="142"/>
      <c r="S494" s="142"/>
      <c r="T494" s="142"/>
      <c r="U494" s="142"/>
    </row>
    <row r="495" spans="1:21" s="256" customFormat="1">
      <c r="A495" s="253" t="s">
        <v>21</v>
      </c>
      <c r="B495" s="254" t="s">
        <v>191</v>
      </c>
      <c r="C495" s="255" t="s">
        <v>80</v>
      </c>
      <c r="D495" s="1803">
        <f>SUM(D497:D504,D512)</f>
        <v>11972000</v>
      </c>
      <c r="E495" s="1803">
        <f>SUM(E497:E504,E512)</f>
        <v>0</v>
      </c>
      <c r="F495" s="1803">
        <f>SUM(F497:F504,F512)</f>
        <v>11972000</v>
      </c>
      <c r="G495" s="648"/>
      <c r="H495" s="648"/>
      <c r="I495" s="648"/>
      <c r="J495" s="648"/>
      <c r="K495" s="648"/>
      <c r="L495" s="648"/>
      <c r="M495" s="648"/>
      <c r="N495" s="648"/>
      <c r="O495" s="259"/>
      <c r="P495" s="259"/>
      <c r="Q495" s="259"/>
      <c r="R495" s="259"/>
      <c r="S495" s="259"/>
      <c r="T495" s="259"/>
      <c r="U495" s="259"/>
    </row>
    <row r="496" spans="1:21" s="259" customFormat="1" ht="15">
      <c r="A496" s="651"/>
      <c r="B496" s="257" t="s">
        <v>140</v>
      </c>
      <c r="C496" s="258" t="s">
        <v>80</v>
      </c>
      <c r="D496" s="1804">
        <f>SUM(D497:D498)</f>
        <v>2910000</v>
      </c>
      <c r="E496" s="1708">
        <f>SUM(E497:E498)</f>
        <v>0</v>
      </c>
      <c r="F496" s="1295">
        <f>SUM(F497:F498)</f>
        <v>2910000</v>
      </c>
      <c r="G496" s="530"/>
      <c r="H496" s="530"/>
      <c r="I496" s="530"/>
      <c r="J496" s="530"/>
      <c r="K496" s="530"/>
      <c r="L496" s="530"/>
      <c r="M496" s="530"/>
      <c r="N496" s="530"/>
      <c r="O496" s="142"/>
      <c r="P496" s="142"/>
      <c r="Q496" s="142"/>
      <c r="R496" s="142"/>
      <c r="S496" s="142"/>
      <c r="T496" s="142"/>
      <c r="U496" s="142"/>
    </row>
    <row r="497" spans="1:21" s="142" customFormat="1" ht="15">
      <c r="A497" s="611"/>
      <c r="B497" s="160" t="s">
        <v>192</v>
      </c>
      <c r="C497" s="157" t="s">
        <v>193</v>
      </c>
      <c r="D497" s="1794">
        <f t="shared" ref="D497:F503" si="26">D215</f>
        <v>2910000</v>
      </c>
      <c r="E497" s="1696">
        <f t="shared" si="26"/>
        <v>0</v>
      </c>
      <c r="F497" s="1287">
        <f t="shared" si="26"/>
        <v>2910000</v>
      </c>
      <c r="G497" s="530"/>
      <c r="H497" s="530"/>
      <c r="I497" s="530"/>
      <c r="J497" s="530"/>
      <c r="K497" s="530"/>
      <c r="L497" s="530"/>
      <c r="M497" s="530"/>
      <c r="N497" s="530"/>
    </row>
    <row r="498" spans="1:21" s="142" customFormat="1" ht="15">
      <c r="A498" s="611"/>
      <c r="B498" s="160" t="s">
        <v>194</v>
      </c>
      <c r="C498" s="157" t="s">
        <v>195</v>
      </c>
      <c r="D498" s="1794">
        <f t="shared" si="26"/>
        <v>0</v>
      </c>
      <c r="E498" s="1696">
        <f t="shared" si="26"/>
        <v>0</v>
      </c>
      <c r="F498" s="1287">
        <f t="shared" si="26"/>
        <v>0</v>
      </c>
      <c r="G498" s="530"/>
      <c r="H498" s="530"/>
      <c r="I498" s="530"/>
      <c r="J498" s="530"/>
      <c r="K498" s="530"/>
      <c r="L498" s="530"/>
      <c r="M498" s="530"/>
      <c r="N498" s="530"/>
    </row>
    <row r="499" spans="1:21" s="142" customFormat="1" ht="15">
      <c r="A499" s="1497"/>
      <c r="B499" s="160" t="str">
        <f>B217</f>
        <v>Wynagrodzenia</v>
      </c>
      <c r="C499" s="157" t="str">
        <f>C217</f>
        <v>4017</v>
      </c>
      <c r="D499" s="1794">
        <f t="shared" si="26"/>
        <v>1151000</v>
      </c>
      <c r="E499" s="1696">
        <f t="shared" si="26"/>
        <v>0</v>
      </c>
      <c r="F499" s="1287">
        <f t="shared" si="26"/>
        <v>1151000</v>
      </c>
      <c r="G499" s="530"/>
      <c r="H499" s="530"/>
      <c r="I499" s="530"/>
      <c r="J499" s="530"/>
      <c r="K499" s="530"/>
      <c r="L499" s="530"/>
      <c r="M499" s="530"/>
      <c r="N499" s="530"/>
    </row>
    <row r="500" spans="1:21" s="142" customFormat="1" ht="15">
      <c r="A500" s="1497"/>
      <c r="B500" s="160" t="str">
        <f>B218</f>
        <v>Wynagrodzenia bezosobowe</v>
      </c>
      <c r="C500" s="157" t="s">
        <v>449</v>
      </c>
      <c r="D500" s="1794">
        <f t="shared" si="26"/>
        <v>28000</v>
      </c>
      <c r="E500" s="1794">
        <f t="shared" si="26"/>
        <v>0</v>
      </c>
      <c r="F500" s="1794">
        <f t="shared" si="26"/>
        <v>28000</v>
      </c>
      <c r="G500" s="530"/>
      <c r="H500" s="530"/>
      <c r="I500" s="530"/>
      <c r="J500" s="530"/>
      <c r="K500" s="530"/>
      <c r="L500" s="530"/>
      <c r="M500" s="530"/>
      <c r="N500" s="530"/>
    </row>
    <row r="501" spans="1:21" s="142" customFormat="1" ht="15">
      <c r="A501" s="1497"/>
      <c r="B501" s="160" t="str">
        <f>B219</f>
        <v>Składki na ubezpieczenia społeczne</v>
      </c>
      <c r="C501" s="157" t="str">
        <f>C219</f>
        <v>4117</v>
      </c>
      <c r="D501" s="1794">
        <f t="shared" si="26"/>
        <v>203000</v>
      </c>
      <c r="E501" s="1696">
        <f t="shared" si="26"/>
        <v>0</v>
      </c>
      <c r="F501" s="1287">
        <f t="shared" si="26"/>
        <v>203000</v>
      </c>
      <c r="G501" s="530"/>
      <c r="H501" s="530"/>
      <c r="I501" s="530"/>
      <c r="J501" s="530"/>
      <c r="K501" s="530"/>
      <c r="L501" s="530"/>
      <c r="M501" s="530"/>
      <c r="N501" s="530"/>
    </row>
    <row r="502" spans="1:21" s="142" customFormat="1" ht="15">
      <c r="A502" s="1497"/>
      <c r="B502" s="160" t="str">
        <f>B220</f>
        <v>Składki na Fundusz Pracy</v>
      </c>
      <c r="C502" s="157" t="str">
        <f>C220</f>
        <v>4127</v>
      </c>
      <c r="D502" s="1794">
        <f t="shared" si="26"/>
        <v>30000</v>
      </c>
      <c r="E502" s="1696">
        <f t="shared" si="26"/>
        <v>0</v>
      </c>
      <c r="F502" s="1287">
        <f t="shared" si="26"/>
        <v>30000</v>
      </c>
      <c r="G502" s="530"/>
      <c r="H502" s="530"/>
      <c r="I502" s="530"/>
      <c r="J502" s="530"/>
      <c r="K502" s="530"/>
      <c r="L502" s="530"/>
      <c r="M502" s="530"/>
      <c r="N502" s="530"/>
    </row>
    <row r="503" spans="1:21" s="142" customFormat="1" ht="15">
      <c r="A503" s="1497"/>
      <c r="B503" s="160" t="str">
        <f>B221</f>
        <v>Wynagrodzenia bezosobowe</v>
      </c>
      <c r="C503" s="157" t="str">
        <f>C221</f>
        <v>4177</v>
      </c>
      <c r="D503" s="1794">
        <f t="shared" si="26"/>
        <v>0</v>
      </c>
      <c r="E503" s="1696">
        <f t="shared" si="26"/>
        <v>0</v>
      </c>
      <c r="F503" s="1287">
        <f t="shared" si="26"/>
        <v>0</v>
      </c>
      <c r="G503" s="648"/>
      <c r="H503" s="648"/>
      <c r="I503" s="648"/>
      <c r="J503" s="648"/>
      <c r="K503" s="648"/>
      <c r="L503" s="648"/>
      <c r="M503" s="648"/>
      <c r="N503" s="648"/>
      <c r="O503" s="259"/>
      <c r="P503" s="259"/>
      <c r="Q503" s="259"/>
      <c r="R503" s="259"/>
      <c r="S503" s="259"/>
      <c r="T503" s="259"/>
      <c r="U503" s="259"/>
    </row>
    <row r="504" spans="1:21" s="259" customFormat="1" ht="15">
      <c r="A504" s="651"/>
      <c r="B504" s="257" t="str">
        <f>B222</f>
        <v>Pozostałe</v>
      </c>
      <c r="C504" s="258" t="str">
        <f>C222</f>
        <v>x</v>
      </c>
      <c r="D504" s="1804">
        <f>SUM(D505:D511)</f>
        <v>447000</v>
      </c>
      <c r="E504" s="1804">
        <f>SUM(E505:E511)</f>
        <v>0</v>
      </c>
      <c r="F504" s="1804">
        <f>SUM(F505:F511)</f>
        <v>447000</v>
      </c>
      <c r="G504" s="530"/>
      <c r="H504" s="530"/>
      <c r="I504" s="530"/>
      <c r="J504" s="530"/>
      <c r="K504" s="530"/>
      <c r="L504" s="530"/>
      <c r="M504" s="530"/>
      <c r="N504" s="530"/>
      <c r="O504" s="142"/>
      <c r="P504" s="142"/>
      <c r="Q504" s="142"/>
      <c r="R504" s="142"/>
      <c r="S504" s="142"/>
      <c r="T504" s="142"/>
      <c r="U504" s="142"/>
    </row>
    <row r="505" spans="1:21" s="142" customFormat="1" ht="15">
      <c r="A505" s="1497"/>
      <c r="B505" s="160" t="str">
        <f>B224</f>
        <v>- zakup materiałów i wyposażenia</v>
      </c>
      <c r="C505" s="157" t="str">
        <f>C224</f>
        <v>4217</v>
      </c>
      <c r="D505" s="1794">
        <f t="shared" ref="D505:F508" si="27">D225</f>
        <v>21000</v>
      </c>
      <c r="E505" s="1794">
        <f t="shared" si="27"/>
        <v>0</v>
      </c>
      <c r="F505" s="1794">
        <f t="shared" si="27"/>
        <v>21000</v>
      </c>
      <c r="G505" s="530"/>
      <c r="H505" s="530"/>
      <c r="I505" s="530"/>
      <c r="J505" s="530"/>
      <c r="K505" s="530"/>
      <c r="L505" s="530"/>
      <c r="M505" s="530"/>
      <c r="N505" s="530"/>
    </row>
    <row r="506" spans="1:21" s="142" customFormat="1">
      <c r="A506" s="1497"/>
      <c r="B506" s="160" t="str">
        <f t="shared" ref="B506:C508" si="28">B226</f>
        <v>- zakup usług pozostałych</v>
      </c>
      <c r="C506" s="157" t="str">
        <f t="shared" si="28"/>
        <v>4307</v>
      </c>
      <c r="D506" s="1794">
        <f t="shared" si="27"/>
        <v>426000</v>
      </c>
      <c r="E506" s="1696">
        <f t="shared" si="27"/>
        <v>0</v>
      </c>
      <c r="F506" s="1287">
        <f t="shared" si="27"/>
        <v>426000</v>
      </c>
      <c r="G506" s="524"/>
      <c r="H506" s="524"/>
      <c r="I506" s="524"/>
      <c r="J506" s="524"/>
      <c r="K506" s="524"/>
      <c r="L506" s="524"/>
      <c r="M506" s="524"/>
      <c r="N506" s="524"/>
      <c r="O506" s="136"/>
      <c r="P506" s="136"/>
      <c r="Q506" s="136"/>
      <c r="R506" s="136"/>
      <c r="S506" s="136"/>
      <c r="T506" s="136"/>
      <c r="U506" s="136"/>
    </row>
    <row r="507" spans="1:21" s="142" customFormat="1">
      <c r="A507" s="1497"/>
      <c r="B507" s="160" t="str">
        <f t="shared" si="28"/>
        <v>- zakup usług obejmujących tłumaczenia</v>
      </c>
      <c r="C507" s="157" t="str">
        <f t="shared" si="28"/>
        <v>4387</v>
      </c>
      <c r="D507" s="1794">
        <f t="shared" si="27"/>
        <v>0</v>
      </c>
      <c r="E507" s="1696">
        <f t="shared" si="27"/>
        <v>0</v>
      </c>
      <c r="F507" s="1287">
        <f t="shared" si="27"/>
        <v>0</v>
      </c>
      <c r="G507" s="643"/>
      <c r="H507" s="643"/>
      <c r="I507" s="643"/>
      <c r="J507" s="643"/>
      <c r="K507" s="643"/>
      <c r="L507" s="643"/>
      <c r="M507" s="643"/>
      <c r="N507" s="643"/>
      <c r="O507" s="242"/>
      <c r="P507" s="242"/>
      <c r="Q507" s="242"/>
      <c r="R507" s="242"/>
      <c r="S507" s="242"/>
      <c r="T507" s="242"/>
      <c r="U507" s="242"/>
    </row>
    <row r="508" spans="1:21" s="142" customFormat="1">
      <c r="A508" s="1497"/>
      <c r="B508" s="160" t="str">
        <f t="shared" si="28"/>
        <v>- czynsz</v>
      </c>
      <c r="C508" s="157" t="str">
        <f t="shared" si="28"/>
        <v>4407</v>
      </c>
      <c r="D508" s="1794">
        <f t="shared" si="27"/>
        <v>0</v>
      </c>
      <c r="E508" s="1696">
        <f t="shared" si="27"/>
        <v>0</v>
      </c>
      <c r="F508" s="1287">
        <f t="shared" si="27"/>
        <v>0</v>
      </c>
      <c r="G508" s="643"/>
      <c r="H508" s="643"/>
      <c r="I508" s="643"/>
      <c r="J508" s="643"/>
      <c r="K508" s="643"/>
      <c r="L508" s="643"/>
      <c r="M508" s="643"/>
      <c r="N508" s="643"/>
      <c r="O508" s="242"/>
      <c r="P508" s="242"/>
      <c r="Q508" s="242"/>
      <c r="R508" s="242"/>
      <c r="S508" s="242"/>
      <c r="T508" s="242"/>
      <c r="U508" s="242"/>
    </row>
    <row r="509" spans="1:21" s="142" customFormat="1">
      <c r="A509" s="1497"/>
      <c r="B509" s="160" t="str">
        <f t="shared" ref="B509:F516" si="29">B230</f>
        <v>- podróże służbowe krajowe</v>
      </c>
      <c r="C509" s="157" t="str">
        <f t="shared" si="29"/>
        <v>4417</v>
      </c>
      <c r="D509" s="1794">
        <f t="shared" si="29"/>
        <v>0</v>
      </c>
      <c r="E509" s="1696">
        <f t="shared" si="29"/>
        <v>0</v>
      </c>
      <c r="F509" s="1287">
        <f t="shared" si="29"/>
        <v>0</v>
      </c>
      <c r="G509" s="643"/>
      <c r="H509" s="643"/>
      <c r="I509" s="643"/>
      <c r="J509" s="643"/>
      <c r="K509" s="643"/>
      <c r="L509" s="643"/>
      <c r="M509" s="643"/>
      <c r="N509" s="643"/>
      <c r="O509" s="242"/>
      <c r="P509" s="242"/>
      <c r="Q509" s="242"/>
      <c r="R509" s="242"/>
      <c r="S509" s="242"/>
      <c r="T509" s="242"/>
      <c r="U509" s="242"/>
    </row>
    <row r="510" spans="1:21" s="142" customFormat="1">
      <c r="A510" s="1497"/>
      <c r="B510" s="160" t="str">
        <f t="shared" si="29"/>
        <v>- podróże służbowe zagraniczne</v>
      </c>
      <c r="C510" s="157" t="str">
        <f t="shared" si="29"/>
        <v>4427</v>
      </c>
      <c r="D510" s="1794">
        <f t="shared" si="29"/>
        <v>0</v>
      </c>
      <c r="E510" s="1696">
        <f t="shared" si="29"/>
        <v>0</v>
      </c>
      <c r="F510" s="1287">
        <f t="shared" si="29"/>
        <v>0</v>
      </c>
      <c r="G510" s="524"/>
      <c r="H510" s="524"/>
      <c r="I510" s="524"/>
      <c r="J510" s="524"/>
      <c r="K510" s="524"/>
      <c r="L510" s="524"/>
      <c r="M510" s="524"/>
      <c r="N510" s="524"/>
      <c r="O510" s="136"/>
      <c r="P510" s="136"/>
      <c r="Q510" s="136"/>
      <c r="R510" s="136"/>
      <c r="S510" s="136"/>
      <c r="T510" s="136"/>
      <c r="U510" s="136"/>
    </row>
    <row r="511" spans="1:21" s="142" customFormat="1">
      <c r="A511" s="1497"/>
      <c r="B511" s="160" t="str">
        <f t="shared" si="29"/>
        <v>- amortyzacja majątku trwałego</v>
      </c>
      <c r="C511" s="157" t="str">
        <f t="shared" si="29"/>
        <v>4727</v>
      </c>
      <c r="D511" s="1794">
        <f t="shared" si="29"/>
        <v>0</v>
      </c>
      <c r="E511" s="1696">
        <f t="shared" si="29"/>
        <v>0</v>
      </c>
      <c r="F511" s="1287">
        <f t="shared" si="29"/>
        <v>0</v>
      </c>
      <c r="G511" s="524"/>
      <c r="H511" s="524"/>
      <c r="I511" s="524"/>
      <c r="J511" s="524"/>
      <c r="K511" s="524"/>
      <c r="L511" s="524"/>
      <c r="M511" s="524"/>
      <c r="N511" s="524"/>
      <c r="O511" s="136"/>
      <c r="P511" s="136"/>
      <c r="Q511" s="136"/>
      <c r="R511" s="136"/>
      <c r="S511" s="136"/>
      <c r="T511" s="136"/>
      <c r="U511" s="136"/>
    </row>
    <row r="512" spans="1:21" s="142" customFormat="1">
      <c r="A512" s="1497"/>
      <c r="B512" s="160" t="str">
        <f t="shared" si="29"/>
        <v>Wydatki inwestycyjne (ue)</v>
      </c>
      <c r="C512" s="157" t="str">
        <f t="shared" si="29"/>
        <v>6117</v>
      </c>
      <c r="D512" s="1794">
        <f t="shared" si="29"/>
        <v>7203000</v>
      </c>
      <c r="E512" s="1696">
        <f t="shared" si="29"/>
        <v>0</v>
      </c>
      <c r="F512" s="1287">
        <f t="shared" si="29"/>
        <v>7203000</v>
      </c>
      <c r="G512" s="643"/>
      <c r="H512" s="643"/>
      <c r="I512" s="643"/>
      <c r="J512" s="643"/>
      <c r="K512" s="643"/>
      <c r="L512" s="643"/>
      <c r="M512" s="643"/>
      <c r="N512" s="643"/>
      <c r="O512" s="242"/>
      <c r="P512" s="242"/>
      <c r="Q512" s="242"/>
      <c r="R512" s="242"/>
      <c r="S512" s="242"/>
      <c r="T512" s="242"/>
      <c r="U512" s="242"/>
    </row>
    <row r="513" spans="1:21" s="142" customFormat="1">
      <c r="A513" s="1497"/>
      <c r="B513" s="160" t="str">
        <f t="shared" si="29"/>
        <v>Zakupy inwestycyjne (ue)</v>
      </c>
      <c r="C513" s="157" t="str">
        <f t="shared" si="29"/>
        <v>6127</v>
      </c>
      <c r="D513" s="1794">
        <f t="shared" si="29"/>
        <v>0</v>
      </c>
      <c r="E513" s="1696">
        <f t="shared" si="29"/>
        <v>0</v>
      </c>
      <c r="F513" s="1287">
        <f t="shared" si="29"/>
        <v>0</v>
      </c>
      <c r="G513" s="524"/>
      <c r="H513" s="524"/>
      <c r="I513" s="524"/>
      <c r="J513" s="524"/>
      <c r="K513" s="524"/>
      <c r="L513" s="524"/>
      <c r="M513" s="524"/>
      <c r="N513" s="524"/>
      <c r="O513" s="136"/>
      <c r="P513" s="136"/>
      <c r="Q513" s="136"/>
      <c r="R513" s="136"/>
      <c r="S513" s="136"/>
      <c r="T513" s="136"/>
      <c r="U513" s="136"/>
    </row>
    <row r="514" spans="1:21" s="259" customFormat="1">
      <c r="A514" s="651"/>
      <c r="B514" s="257" t="str">
        <f t="shared" si="29"/>
        <v>Dotacje inwestycyjne</v>
      </c>
      <c r="C514" s="258" t="str">
        <f t="shared" si="29"/>
        <v>x</v>
      </c>
      <c r="D514" s="1804">
        <f t="shared" si="29"/>
        <v>0</v>
      </c>
      <c r="E514" s="1708">
        <f t="shared" si="29"/>
        <v>0</v>
      </c>
      <c r="F514" s="1295">
        <f t="shared" si="29"/>
        <v>0</v>
      </c>
      <c r="G514" s="524"/>
      <c r="H514" s="524"/>
      <c r="I514" s="524"/>
      <c r="J514" s="524"/>
      <c r="K514" s="524"/>
      <c r="L514" s="524"/>
      <c r="M514" s="524"/>
      <c r="N514" s="524"/>
      <c r="O514" s="136"/>
      <c r="P514" s="136"/>
      <c r="Q514" s="136"/>
      <c r="R514" s="136"/>
      <c r="S514" s="136"/>
      <c r="T514" s="136"/>
      <c r="U514" s="136"/>
    </row>
    <row r="515" spans="1:21" s="142" customFormat="1">
      <c r="A515" s="1497"/>
      <c r="B515" s="160" t="str">
        <f t="shared" si="29"/>
        <v>-dla sektora finansów publicznych</v>
      </c>
      <c r="C515" s="157" t="str">
        <f t="shared" si="29"/>
        <v>6267</v>
      </c>
      <c r="D515" s="1794">
        <f t="shared" si="29"/>
        <v>0</v>
      </c>
      <c r="E515" s="1696">
        <f t="shared" si="29"/>
        <v>0</v>
      </c>
      <c r="F515" s="1287">
        <f t="shared" si="29"/>
        <v>0</v>
      </c>
      <c r="G515" s="643"/>
      <c r="H515" s="643"/>
      <c r="I515" s="643"/>
      <c r="J515" s="643"/>
      <c r="K515" s="643"/>
      <c r="L515" s="643"/>
      <c r="M515" s="643"/>
      <c r="N515" s="643"/>
      <c r="O515" s="242"/>
      <c r="P515" s="242"/>
      <c r="Q515" s="242"/>
      <c r="R515" s="242"/>
      <c r="S515" s="242"/>
      <c r="T515" s="242"/>
      <c r="U515" s="242"/>
    </row>
    <row r="516" spans="1:21" s="142" customFormat="1">
      <c r="A516" s="1497"/>
      <c r="B516" s="160" t="str">
        <f t="shared" si="29"/>
        <v>-dla jednostek niezaliczanych do sektora finansów publicznych</v>
      </c>
      <c r="C516" s="157" t="str">
        <f t="shared" si="29"/>
        <v>6277</v>
      </c>
      <c r="D516" s="1794">
        <f t="shared" si="29"/>
        <v>0</v>
      </c>
      <c r="E516" s="1696">
        <f t="shared" si="29"/>
        <v>0</v>
      </c>
      <c r="F516" s="1287">
        <f t="shared" si="29"/>
        <v>0</v>
      </c>
      <c r="G516" s="524"/>
      <c r="H516" s="524"/>
      <c r="I516" s="524"/>
      <c r="J516" s="524"/>
      <c r="K516" s="524"/>
      <c r="L516" s="524"/>
      <c r="M516" s="524"/>
      <c r="N516" s="524"/>
      <c r="O516" s="136"/>
      <c r="P516" s="136"/>
      <c r="Q516" s="136"/>
      <c r="R516" s="136"/>
      <c r="S516" s="136"/>
      <c r="T516" s="136"/>
      <c r="U516" s="136"/>
    </row>
    <row r="517" spans="1:21">
      <c r="A517" s="594"/>
      <c r="B517" s="620"/>
      <c r="C517" s="585"/>
      <c r="D517" s="1768"/>
      <c r="E517" s="1674"/>
      <c r="F517" s="1269"/>
      <c r="G517" s="524"/>
      <c r="H517" s="524"/>
      <c r="I517" s="524"/>
      <c r="J517" s="524"/>
      <c r="K517" s="524"/>
      <c r="L517" s="524"/>
      <c r="M517" s="524"/>
      <c r="N517" s="524"/>
    </row>
    <row r="518" spans="1:21" s="242" customFormat="1">
      <c r="A518" s="243" t="s">
        <v>23</v>
      </c>
      <c r="B518" s="254" t="s">
        <v>196</v>
      </c>
      <c r="C518" s="245" t="s">
        <v>80</v>
      </c>
      <c r="D518" s="1296">
        <f>SUM(D520,D526,D529,D523,D532,D571)</f>
        <v>130282000</v>
      </c>
      <c r="E518" s="1704">
        <f>SUM(E520,E526,E529,E523,E532,E571)</f>
        <v>0</v>
      </c>
      <c r="F518" s="1291">
        <f>SUM(F520,F526,F529,F523,F532,F571)</f>
        <v>130282000</v>
      </c>
      <c r="G518" s="643"/>
      <c r="H518" s="643"/>
      <c r="I518" s="643"/>
      <c r="J518" s="643"/>
      <c r="K518" s="643"/>
      <c r="L518" s="643"/>
      <c r="M518" s="643"/>
      <c r="N518" s="643"/>
    </row>
    <row r="519" spans="1:21" s="242" customFormat="1">
      <c r="A519" s="243" t="s">
        <v>86</v>
      </c>
      <c r="B519" s="247" t="s">
        <v>197</v>
      </c>
      <c r="C519" s="245" t="s">
        <v>80</v>
      </c>
      <c r="D519" s="1296">
        <f>SUM(D520,D523)</f>
        <v>59436000</v>
      </c>
      <c r="E519" s="1704">
        <f>SUM(E520,E523)</f>
        <v>0</v>
      </c>
      <c r="F519" s="1291">
        <f>SUM(F520,F523)</f>
        <v>59436000</v>
      </c>
      <c r="G519" s="524"/>
      <c r="H519" s="1959">
        <f>D518-339000</f>
        <v>129943000</v>
      </c>
      <c r="I519" s="524"/>
      <c r="J519" s="524"/>
      <c r="K519" s="524"/>
      <c r="L519" s="524"/>
      <c r="M519" s="524"/>
      <c r="N519" s="524"/>
      <c r="O519" s="136"/>
      <c r="P519" s="136"/>
      <c r="Q519" s="136"/>
      <c r="R519" s="136"/>
      <c r="S519" s="136"/>
      <c r="T519" s="136"/>
      <c r="U519" s="136"/>
    </row>
    <row r="520" spans="1:21" s="242" customFormat="1">
      <c r="A520" s="243" t="s">
        <v>198</v>
      </c>
      <c r="B520" s="247" t="s">
        <v>199</v>
      </c>
      <c r="C520" s="245" t="s">
        <v>80</v>
      </c>
      <c r="D520" s="1296">
        <f>SUM(D521:D522)</f>
        <v>58465000</v>
      </c>
      <c r="E520" s="1709">
        <f>SUM(E521:E522)</f>
        <v>0</v>
      </c>
      <c r="F520" s="1296">
        <f>SUM(F521:F522)</f>
        <v>58465000</v>
      </c>
      <c r="G520" s="524"/>
      <c r="H520" s="1959"/>
      <c r="I520" s="524"/>
      <c r="J520" s="524"/>
      <c r="K520" s="524"/>
      <c r="L520" s="524"/>
      <c r="M520" s="524"/>
      <c r="N520" s="524"/>
      <c r="O520" s="136"/>
      <c r="P520" s="136"/>
      <c r="Q520" s="136"/>
      <c r="R520" s="136"/>
      <c r="S520" s="136"/>
      <c r="T520" s="136"/>
      <c r="U520" s="136"/>
    </row>
    <row r="521" spans="1:21">
      <c r="A521" s="594"/>
      <c r="B521" s="160" t="s">
        <v>143</v>
      </c>
      <c r="C521" s="157" t="s">
        <v>200</v>
      </c>
      <c r="D521" s="1805">
        <f t="shared" ref="D521:F522" si="30">D241</f>
        <v>58258000</v>
      </c>
      <c r="E521" s="1710">
        <f t="shared" si="30"/>
        <v>0</v>
      </c>
      <c r="F521" s="1297">
        <f t="shared" si="30"/>
        <v>58258000</v>
      </c>
      <c r="G521" s="643"/>
      <c r="H521" s="643"/>
      <c r="I521" s="643"/>
      <c r="J521" s="643"/>
      <c r="K521" s="643"/>
      <c r="L521" s="643"/>
      <c r="M521" s="643"/>
      <c r="N521" s="643"/>
      <c r="O521" s="242"/>
      <c r="P521" s="242"/>
      <c r="Q521" s="242"/>
      <c r="R521" s="242"/>
      <c r="S521" s="242"/>
      <c r="T521" s="242"/>
      <c r="U521" s="242"/>
    </row>
    <row r="522" spans="1:21">
      <c r="A522" s="594"/>
      <c r="B522" s="1873" t="str">
        <f>B242</f>
        <v>- środki na współfinansowanie programów i projektów realizowanych ze środków UE</v>
      </c>
      <c r="C522" s="1874" t="str">
        <f>C242</f>
        <v>4019</v>
      </c>
      <c r="D522" s="1805">
        <f t="shared" si="30"/>
        <v>207000</v>
      </c>
      <c r="E522" s="1710">
        <f t="shared" si="30"/>
        <v>0</v>
      </c>
      <c r="F522" s="1297">
        <f t="shared" si="30"/>
        <v>207000</v>
      </c>
      <c r="G522" s="643"/>
      <c r="H522" s="643"/>
      <c r="I522" s="643"/>
      <c r="J522" s="643"/>
      <c r="K522" s="643"/>
      <c r="L522" s="643"/>
      <c r="M522" s="643"/>
      <c r="N522" s="643"/>
      <c r="O522" s="242"/>
      <c r="P522" s="242"/>
      <c r="Q522" s="242"/>
      <c r="R522" s="242"/>
      <c r="S522" s="242"/>
      <c r="T522" s="242"/>
      <c r="U522" s="242"/>
    </row>
    <row r="523" spans="1:21" s="242" customFormat="1">
      <c r="A523" s="243" t="s">
        <v>201</v>
      </c>
      <c r="B523" s="247" t="s">
        <v>202</v>
      </c>
      <c r="C523" s="245" t="s">
        <v>80</v>
      </c>
      <c r="D523" s="1806">
        <f>SUM(D524:D525)</f>
        <v>971000</v>
      </c>
      <c r="E523" s="1806">
        <f>SUM(E524:E525)</f>
        <v>0</v>
      </c>
      <c r="F523" s="1806">
        <f>SUM(F524:F525)</f>
        <v>971000</v>
      </c>
      <c r="G523" s="1502"/>
      <c r="H523" s="1502"/>
      <c r="I523" s="1502"/>
      <c r="J523" s="1502"/>
      <c r="K523" s="1502"/>
      <c r="L523" s="1502"/>
      <c r="M523" s="1502"/>
      <c r="N523" s="1502"/>
      <c r="O523" s="1503"/>
      <c r="P523" s="1503"/>
      <c r="Q523" s="1503"/>
      <c r="R523" s="1503"/>
      <c r="S523" s="1503"/>
      <c r="T523" s="1503"/>
      <c r="U523" s="1503"/>
    </row>
    <row r="524" spans="1:21">
      <c r="A524" s="594"/>
      <c r="B524" s="160" t="s">
        <v>143</v>
      </c>
      <c r="C524" s="157" t="s">
        <v>203</v>
      </c>
      <c r="D524" s="1807">
        <f t="shared" ref="D524:F525" si="31">D244</f>
        <v>965000</v>
      </c>
      <c r="E524" s="1712">
        <f t="shared" si="31"/>
        <v>0</v>
      </c>
      <c r="F524" s="1299">
        <f t="shared" si="31"/>
        <v>965000</v>
      </c>
      <c r="G524" s="524"/>
      <c r="H524" s="524"/>
      <c r="I524" s="524"/>
      <c r="J524" s="524"/>
      <c r="K524" s="524"/>
      <c r="L524" s="524"/>
      <c r="M524" s="524"/>
      <c r="N524" s="524"/>
    </row>
    <row r="525" spans="1:21">
      <c r="A525" s="1601"/>
      <c r="B525" s="1872" t="str">
        <f>B245</f>
        <v>- środki na współfinansowanie programów i projektów realizowanych ze środków UE</v>
      </c>
      <c r="C525" s="1807" t="str">
        <f>C245</f>
        <v>4179</v>
      </c>
      <c r="D525" s="1807">
        <f t="shared" si="31"/>
        <v>6000</v>
      </c>
      <c r="E525" s="1807">
        <f t="shared" si="31"/>
        <v>0</v>
      </c>
      <c r="F525" s="1807">
        <f t="shared" si="31"/>
        <v>6000</v>
      </c>
      <c r="G525" s="643"/>
      <c r="H525" s="643"/>
      <c r="I525" s="643"/>
      <c r="J525" s="643"/>
      <c r="K525" s="643"/>
      <c r="L525" s="643"/>
      <c r="M525" s="643"/>
      <c r="N525" s="643"/>
      <c r="O525" s="242"/>
      <c r="P525" s="242"/>
      <c r="Q525" s="242"/>
      <c r="R525" s="242"/>
      <c r="S525" s="242"/>
      <c r="T525" s="242"/>
      <c r="U525" s="242"/>
    </row>
    <row r="526" spans="1:21" s="242" customFormat="1">
      <c r="A526" s="243" t="s">
        <v>204</v>
      </c>
      <c r="B526" s="247" t="s">
        <v>205</v>
      </c>
      <c r="C526" s="245" t="s">
        <v>80</v>
      </c>
      <c r="D526" s="1806">
        <f>SUM(D527:D528)</f>
        <v>11413000</v>
      </c>
      <c r="E526" s="1711">
        <f>SUM(E527:E528)</f>
        <v>0</v>
      </c>
      <c r="F526" s="1298">
        <f>SUM(F527:F528)</f>
        <v>11413000</v>
      </c>
      <c r="G526" s="1502"/>
      <c r="H526" s="1502"/>
      <c r="I526" s="1502"/>
      <c r="J526" s="1502"/>
      <c r="K526" s="1502"/>
      <c r="L526" s="1502"/>
      <c r="M526" s="1502"/>
      <c r="N526" s="1502"/>
      <c r="O526" s="1503"/>
      <c r="P526" s="1503"/>
      <c r="Q526" s="1503"/>
      <c r="R526" s="1503"/>
      <c r="S526" s="1503"/>
      <c r="T526" s="1503"/>
      <c r="U526" s="1503"/>
    </row>
    <row r="527" spans="1:21">
      <c r="A527" s="594"/>
      <c r="B527" s="160" t="s">
        <v>143</v>
      </c>
      <c r="C527" s="157" t="s">
        <v>206</v>
      </c>
      <c r="D527" s="1807">
        <f t="shared" ref="D527:F528" si="32">D247</f>
        <v>11375000</v>
      </c>
      <c r="E527" s="1712">
        <f t="shared" si="32"/>
        <v>0</v>
      </c>
      <c r="F527" s="1299">
        <f t="shared" si="32"/>
        <v>11375000</v>
      </c>
      <c r="G527" s="524"/>
      <c r="H527" s="524"/>
      <c r="I527" s="524"/>
      <c r="J527" s="524"/>
      <c r="K527" s="524"/>
      <c r="L527" s="524"/>
      <c r="M527" s="524"/>
      <c r="N527" s="524"/>
    </row>
    <row r="528" spans="1:21">
      <c r="A528" s="594"/>
      <c r="B528" s="160"/>
      <c r="C528" s="157" t="s">
        <v>1025</v>
      </c>
      <c r="D528" s="1807">
        <f t="shared" si="32"/>
        <v>38000</v>
      </c>
      <c r="E528" s="1712">
        <f t="shared" si="32"/>
        <v>0</v>
      </c>
      <c r="F528" s="1299">
        <f t="shared" si="32"/>
        <v>38000</v>
      </c>
      <c r="G528" s="524"/>
      <c r="H528" s="524"/>
      <c r="I528" s="524"/>
      <c r="J528" s="524"/>
      <c r="K528" s="524"/>
      <c r="L528" s="524"/>
      <c r="M528" s="524"/>
      <c r="N528" s="524"/>
    </row>
    <row r="529" spans="1:21" s="242" customFormat="1">
      <c r="A529" s="243" t="s">
        <v>207</v>
      </c>
      <c r="B529" s="247" t="s">
        <v>208</v>
      </c>
      <c r="C529" s="245" t="s">
        <v>80</v>
      </c>
      <c r="D529" s="1806">
        <f>SUM(D530:D531)</f>
        <v>1586000</v>
      </c>
      <c r="E529" s="1711">
        <f>SUM(E530:E531)</f>
        <v>0</v>
      </c>
      <c r="F529" s="1298">
        <f>SUM(F530:F531)</f>
        <v>1586000</v>
      </c>
      <c r="G529" s="524"/>
      <c r="H529" s="524"/>
      <c r="I529" s="524"/>
      <c r="J529" s="524"/>
      <c r="K529" s="524"/>
      <c r="L529" s="524"/>
      <c r="M529" s="524"/>
      <c r="N529" s="524"/>
      <c r="O529" s="136"/>
      <c r="P529" s="136"/>
      <c r="Q529" s="136"/>
      <c r="R529" s="136"/>
      <c r="S529" s="136"/>
      <c r="T529" s="136"/>
      <c r="U529" s="136"/>
    </row>
    <row r="530" spans="1:21" ht="15" customHeight="1">
      <c r="A530" s="594"/>
      <c r="B530" s="160" t="s">
        <v>143</v>
      </c>
      <c r="C530" s="157" t="s">
        <v>209</v>
      </c>
      <c r="D530" s="1807">
        <f t="shared" ref="D530:F531" si="33">D250</f>
        <v>1579000</v>
      </c>
      <c r="E530" s="1712">
        <f t="shared" si="33"/>
        <v>0</v>
      </c>
      <c r="F530" s="1299">
        <f t="shared" si="33"/>
        <v>1579000</v>
      </c>
      <c r="G530" s="524"/>
      <c r="H530" s="524"/>
      <c r="I530" s="524"/>
      <c r="J530" s="524"/>
      <c r="K530" s="524"/>
      <c r="L530" s="524"/>
      <c r="M530" s="524"/>
      <c r="N530" s="524"/>
    </row>
    <row r="531" spans="1:21" ht="15" customHeight="1">
      <c r="A531" s="594"/>
      <c r="B531" s="160"/>
      <c r="C531" s="157" t="s">
        <v>1026</v>
      </c>
      <c r="D531" s="1807">
        <f t="shared" si="33"/>
        <v>7000</v>
      </c>
      <c r="E531" s="1712">
        <f t="shared" si="33"/>
        <v>0</v>
      </c>
      <c r="F531" s="1299">
        <f t="shared" si="33"/>
        <v>7000</v>
      </c>
      <c r="G531" s="524"/>
      <c r="H531" s="524"/>
      <c r="I531" s="524"/>
      <c r="J531" s="524"/>
      <c r="K531" s="524"/>
      <c r="L531" s="524"/>
      <c r="M531" s="524"/>
      <c r="N531" s="524"/>
    </row>
    <row r="532" spans="1:21" s="242" customFormat="1">
      <c r="A532" s="243" t="s">
        <v>210</v>
      </c>
      <c r="B532" s="247" t="s">
        <v>211</v>
      </c>
      <c r="C532" s="245" t="s">
        <v>80</v>
      </c>
      <c r="D532" s="1296">
        <f>SUM(D533:D534)</f>
        <v>57847000</v>
      </c>
      <c r="E532" s="1704">
        <f>SUM(E533:E534)</f>
        <v>0</v>
      </c>
      <c r="F532" s="1291">
        <f>SUM(F533:F534)</f>
        <v>57847000</v>
      </c>
      <c r="G532" s="524"/>
      <c r="H532" s="524"/>
      <c r="I532" s="524"/>
      <c r="J532" s="524"/>
      <c r="K532" s="524"/>
      <c r="L532" s="524"/>
      <c r="M532" s="524"/>
      <c r="N532" s="524"/>
      <c r="O532" s="136"/>
      <c r="P532" s="136"/>
      <c r="Q532" s="136"/>
      <c r="R532" s="136"/>
      <c r="S532" s="136"/>
      <c r="T532" s="136"/>
      <c r="U532" s="136"/>
    </row>
    <row r="533" spans="1:21" s="242" customFormat="1">
      <c r="A533" s="650"/>
      <c r="B533" s="247" t="s">
        <v>143</v>
      </c>
      <c r="C533" s="245" t="s">
        <v>80</v>
      </c>
      <c r="D533" s="1296">
        <f>SUM(D536,D552)</f>
        <v>57766000</v>
      </c>
      <c r="E533" s="1704">
        <f>SUM(E536,E552)</f>
        <v>0</v>
      </c>
      <c r="F533" s="1291">
        <f>SUM(F536,F552)</f>
        <v>57766000</v>
      </c>
      <c r="G533" s="524"/>
      <c r="H533" s="524"/>
      <c r="I533" s="524"/>
      <c r="J533" s="524"/>
      <c r="K533" s="524"/>
      <c r="L533" s="524"/>
      <c r="M533" s="524"/>
      <c r="N533" s="524"/>
      <c r="O533" s="136"/>
      <c r="P533" s="136"/>
      <c r="Q533" s="136"/>
      <c r="R533" s="136"/>
      <c r="S533" s="136"/>
      <c r="T533" s="136"/>
      <c r="U533" s="136"/>
    </row>
    <row r="534" spans="1:21" s="1503" customFormat="1">
      <c r="A534" s="1504"/>
      <c r="B534" s="1500" t="s">
        <v>1099</v>
      </c>
      <c r="C534" s="1501"/>
      <c r="D534" s="1808">
        <f>D537</f>
        <v>81000</v>
      </c>
      <c r="E534" s="1808">
        <f>E537</f>
        <v>0</v>
      </c>
      <c r="F534" s="1808">
        <f>F537</f>
        <v>81000</v>
      </c>
      <c r="G534" s="524"/>
      <c r="H534" s="524"/>
      <c r="I534" s="524"/>
      <c r="J534" s="524"/>
      <c r="K534" s="524"/>
      <c r="L534" s="524"/>
      <c r="M534" s="524"/>
      <c r="N534" s="524"/>
      <c r="O534" s="136"/>
      <c r="P534" s="136"/>
      <c r="Q534" s="136"/>
      <c r="R534" s="136"/>
      <c r="S534" s="136"/>
      <c r="T534" s="136"/>
      <c r="U534" s="136"/>
    </row>
    <row r="535" spans="1:21">
      <c r="A535" s="594"/>
      <c r="B535" s="176" t="s">
        <v>81</v>
      </c>
      <c r="C535" s="585"/>
      <c r="D535" s="1767"/>
      <c r="E535" s="1673"/>
      <c r="F535" s="1268"/>
      <c r="G535" s="524"/>
      <c r="H535" s="524"/>
      <c r="I535" s="524"/>
      <c r="J535" s="524"/>
      <c r="K535" s="524"/>
      <c r="L535" s="524"/>
      <c r="M535" s="524"/>
      <c r="N535" s="524"/>
    </row>
    <row r="536" spans="1:21" s="242" customFormat="1">
      <c r="A536" s="243" t="s">
        <v>212</v>
      </c>
      <c r="B536" s="247" t="s">
        <v>213</v>
      </c>
      <c r="C536" s="245" t="s">
        <v>214</v>
      </c>
      <c r="D536" s="1296">
        <f>SUM(D538:D545)+D547+D548+D549+D551+D550-D541</f>
        <v>42538000</v>
      </c>
      <c r="E536" s="1296">
        <f>SUM(E538:E545)+E547+E548+E549+E551+E550-E541</f>
        <v>0</v>
      </c>
      <c r="F536" s="1296">
        <f>SUM(F538:F545)+F547+F548+F549+F551+F550-F541</f>
        <v>42538000</v>
      </c>
      <c r="G536" s="524"/>
      <c r="H536" s="524"/>
      <c r="I536" s="524"/>
      <c r="J536" s="524"/>
      <c r="K536" s="524"/>
      <c r="L536" s="524"/>
      <c r="M536" s="524"/>
      <c r="N536" s="524"/>
      <c r="O536" s="136"/>
      <c r="P536" s="136"/>
      <c r="Q536" s="136"/>
      <c r="R536" s="136"/>
      <c r="S536" s="136"/>
      <c r="T536" s="136"/>
      <c r="U536" s="136"/>
    </row>
    <row r="537" spans="1:21" s="1503" customFormat="1">
      <c r="A537" s="1499"/>
      <c r="B537" s="1500"/>
      <c r="C537" s="1501"/>
      <c r="D537" s="1808">
        <f>D546+D541</f>
        <v>81000</v>
      </c>
      <c r="E537" s="1808">
        <f>E546+E541</f>
        <v>0</v>
      </c>
      <c r="F537" s="1808">
        <f>F546+F541</f>
        <v>81000</v>
      </c>
      <c r="G537" s="524"/>
      <c r="H537" s="524"/>
      <c r="I537" s="524"/>
      <c r="J537" s="524"/>
      <c r="K537" s="524"/>
      <c r="L537" s="524"/>
      <c r="M537" s="524"/>
      <c r="N537" s="524"/>
      <c r="O537" s="136"/>
      <c r="P537" s="136"/>
      <c r="Q537" s="136"/>
      <c r="R537" s="136"/>
      <c r="S537" s="136"/>
      <c r="T537" s="136"/>
      <c r="U537" s="136"/>
    </row>
    <row r="538" spans="1:21">
      <c r="A538" s="594"/>
      <c r="B538" s="202" t="s">
        <v>215</v>
      </c>
      <c r="C538" s="157" t="s">
        <v>216</v>
      </c>
      <c r="D538" s="1747">
        <f>D258</f>
        <v>4314000</v>
      </c>
      <c r="E538" s="1651">
        <f>E258</f>
        <v>0</v>
      </c>
      <c r="F538" s="670">
        <f>F258</f>
        <v>4314000</v>
      </c>
      <c r="G538" s="524"/>
      <c r="H538" s="524"/>
      <c r="I538" s="524"/>
      <c r="J538" s="524"/>
      <c r="K538" s="524"/>
      <c r="L538" s="524"/>
      <c r="M538" s="524"/>
      <c r="N538" s="524"/>
    </row>
    <row r="539" spans="1:21">
      <c r="A539" s="1601"/>
      <c r="B539" s="1969"/>
      <c r="C539" s="157" t="s">
        <v>1160</v>
      </c>
      <c r="D539" s="1747">
        <f t="shared" ref="D539:F540" si="34">D260</f>
        <v>131000</v>
      </c>
      <c r="E539" s="1747">
        <f t="shared" si="34"/>
        <v>0</v>
      </c>
      <c r="F539" s="1747">
        <f t="shared" si="34"/>
        <v>131000</v>
      </c>
      <c r="G539" s="524"/>
      <c r="H539" s="524"/>
      <c r="I539" s="524"/>
      <c r="J539" s="524"/>
      <c r="K539" s="524"/>
      <c r="L539" s="524"/>
      <c r="M539" s="524"/>
      <c r="N539" s="524"/>
    </row>
    <row r="540" spans="1:21">
      <c r="A540" s="1601"/>
      <c r="B540" s="1935" t="str">
        <f>B261</f>
        <v>- nagrody konkursowe</v>
      </c>
      <c r="C540" s="1936" t="str">
        <f>C261</f>
        <v>4190</v>
      </c>
      <c r="D540" s="1747">
        <f t="shared" si="34"/>
        <v>30000</v>
      </c>
      <c r="E540" s="1747">
        <f t="shared" si="34"/>
        <v>0</v>
      </c>
      <c r="F540" s="1747">
        <f t="shared" si="34"/>
        <v>30000</v>
      </c>
      <c r="G540" s="524"/>
      <c r="H540" s="524"/>
      <c r="I540" s="524"/>
      <c r="J540" s="524"/>
      <c r="K540" s="524"/>
      <c r="L540" s="524"/>
      <c r="M540" s="524"/>
      <c r="N540" s="524"/>
    </row>
    <row r="541" spans="1:21">
      <c r="A541" s="1601"/>
      <c r="B541" s="1935" t="str">
        <f>B259</f>
        <v>- zakup materiałów i wyposażenia</v>
      </c>
      <c r="C541" s="1936" t="str">
        <f>C259</f>
        <v>4219</v>
      </c>
      <c r="D541" s="1747">
        <f>D259</f>
        <v>4000</v>
      </c>
      <c r="E541" s="1747">
        <f>E259</f>
        <v>0</v>
      </c>
      <c r="F541" s="1747">
        <f>F259</f>
        <v>4000</v>
      </c>
      <c r="G541" s="643"/>
      <c r="H541" s="643"/>
      <c r="I541" s="643"/>
      <c r="J541" s="643"/>
      <c r="K541" s="643"/>
      <c r="L541" s="643"/>
      <c r="M541" s="643"/>
      <c r="N541" s="643"/>
      <c r="O541" s="242"/>
      <c r="P541" s="242"/>
      <c r="Q541" s="242"/>
      <c r="R541" s="242"/>
      <c r="S541" s="242"/>
      <c r="T541" s="242"/>
      <c r="U541" s="242"/>
    </row>
    <row r="542" spans="1:21">
      <c r="A542" s="594"/>
      <c r="B542" s="202" t="s">
        <v>217</v>
      </c>
      <c r="C542" s="157" t="s">
        <v>218</v>
      </c>
      <c r="D542" s="1747">
        <f t="shared" ref="D542:F551" si="35">D262</f>
        <v>1643000</v>
      </c>
      <c r="E542" s="1651">
        <f t="shared" si="35"/>
        <v>0</v>
      </c>
      <c r="F542" s="670">
        <f t="shared" si="35"/>
        <v>1643000</v>
      </c>
      <c r="G542" s="643"/>
      <c r="H542" s="643"/>
      <c r="I542" s="643"/>
      <c r="J542" s="643"/>
      <c r="K542" s="643"/>
      <c r="L542" s="643"/>
      <c r="M542" s="643"/>
      <c r="N542" s="643"/>
      <c r="O542" s="242"/>
      <c r="P542" s="242"/>
      <c r="Q542" s="242"/>
      <c r="R542" s="242"/>
      <c r="S542" s="242"/>
      <c r="T542" s="242"/>
      <c r="U542" s="242"/>
    </row>
    <row r="543" spans="1:21">
      <c r="A543" s="594"/>
      <c r="B543" s="202" t="s">
        <v>62</v>
      </c>
      <c r="C543" s="157" t="s">
        <v>219</v>
      </c>
      <c r="D543" s="1747">
        <f t="shared" si="35"/>
        <v>1987000</v>
      </c>
      <c r="E543" s="1651">
        <f t="shared" si="35"/>
        <v>0</v>
      </c>
      <c r="F543" s="670">
        <f t="shared" si="35"/>
        <v>1987000</v>
      </c>
      <c r="G543" s="553"/>
      <c r="H543" s="553"/>
      <c r="I543" s="553"/>
      <c r="J543" s="553"/>
      <c r="K543" s="553"/>
      <c r="L543" s="553"/>
      <c r="M543" s="553"/>
      <c r="N543" s="553"/>
      <c r="O543" s="214"/>
      <c r="P543" s="214"/>
      <c r="Q543" s="214"/>
      <c r="R543" s="214"/>
      <c r="S543" s="214"/>
      <c r="T543" s="214"/>
      <c r="U543" s="214"/>
    </row>
    <row r="544" spans="1:21">
      <c r="A544" s="594"/>
      <c r="B544" s="202" t="s">
        <v>220</v>
      </c>
      <c r="C544" s="157" t="s">
        <v>221</v>
      </c>
      <c r="D544" s="1747">
        <f t="shared" si="35"/>
        <v>881000</v>
      </c>
      <c r="E544" s="1651">
        <f t="shared" si="35"/>
        <v>0</v>
      </c>
      <c r="F544" s="670">
        <f t="shared" si="35"/>
        <v>881000</v>
      </c>
      <c r="G544" s="524"/>
      <c r="H544" s="524"/>
      <c r="I544" s="524"/>
      <c r="J544" s="524"/>
      <c r="K544" s="524"/>
      <c r="L544" s="524"/>
      <c r="M544" s="524"/>
      <c r="N544" s="524"/>
    </row>
    <row r="545" spans="1:21">
      <c r="A545" s="594"/>
      <c r="B545" s="202" t="s">
        <v>222</v>
      </c>
      <c r="C545" s="157" t="s">
        <v>223</v>
      </c>
      <c r="D545" s="1747">
        <f t="shared" si="35"/>
        <v>23498000</v>
      </c>
      <c r="E545" s="1651">
        <f t="shared" si="35"/>
        <v>0</v>
      </c>
      <c r="F545" s="670">
        <f t="shared" si="35"/>
        <v>23498000</v>
      </c>
      <c r="G545" s="524"/>
      <c r="H545" s="524"/>
      <c r="I545" s="524"/>
      <c r="J545" s="524"/>
      <c r="K545" s="524"/>
      <c r="L545" s="524"/>
      <c r="M545" s="524"/>
      <c r="N545" s="524"/>
    </row>
    <row r="546" spans="1:21">
      <c r="A546" s="594"/>
      <c r="B546" s="202" t="s">
        <v>1032</v>
      </c>
      <c r="C546" s="157" t="s">
        <v>1027</v>
      </c>
      <c r="D546" s="1747">
        <f t="shared" si="35"/>
        <v>77000</v>
      </c>
      <c r="E546" s="1651">
        <f t="shared" si="35"/>
        <v>0</v>
      </c>
      <c r="F546" s="670">
        <f t="shared" si="35"/>
        <v>77000</v>
      </c>
      <c r="G546" s="524"/>
      <c r="H546" s="524"/>
      <c r="I546" s="524"/>
      <c r="J546" s="524"/>
      <c r="K546" s="524"/>
      <c r="L546" s="524"/>
      <c r="M546" s="524"/>
      <c r="N546" s="524"/>
    </row>
    <row r="547" spans="1:21">
      <c r="A547" s="594"/>
      <c r="B547" s="202" t="s">
        <v>224</v>
      </c>
      <c r="C547" s="157" t="s">
        <v>225</v>
      </c>
      <c r="D547" s="1747">
        <f t="shared" si="35"/>
        <v>0</v>
      </c>
      <c r="E547" s="1651">
        <f t="shared" si="35"/>
        <v>0</v>
      </c>
      <c r="F547" s="670">
        <f t="shared" si="35"/>
        <v>0</v>
      </c>
      <c r="G547" s="524"/>
      <c r="H547" s="524"/>
      <c r="I547" s="524"/>
      <c r="J547" s="524"/>
      <c r="K547" s="524"/>
      <c r="L547" s="524"/>
      <c r="M547" s="524"/>
      <c r="N547" s="524"/>
    </row>
    <row r="548" spans="1:21">
      <c r="A548" s="594"/>
      <c r="B548" s="677" t="s">
        <v>657</v>
      </c>
      <c r="C548" s="157" t="s">
        <v>227</v>
      </c>
      <c r="D548" s="1747">
        <f t="shared" si="35"/>
        <v>2750000</v>
      </c>
      <c r="E548" s="1651">
        <f t="shared" si="35"/>
        <v>0</v>
      </c>
      <c r="F548" s="670">
        <f t="shared" si="35"/>
        <v>2750000</v>
      </c>
      <c r="G548" s="524"/>
      <c r="H548" s="524"/>
      <c r="I548" s="524"/>
      <c r="J548" s="524"/>
      <c r="K548" s="524"/>
      <c r="L548" s="524"/>
      <c r="M548" s="524"/>
      <c r="N548" s="524"/>
    </row>
    <row r="549" spans="1:21">
      <c r="A549" s="594"/>
      <c r="B549" s="202" t="s">
        <v>229</v>
      </c>
      <c r="C549" s="157" t="s">
        <v>230</v>
      </c>
      <c r="D549" s="1747">
        <f t="shared" si="35"/>
        <v>100000</v>
      </c>
      <c r="E549" s="1651">
        <f t="shared" si="35"/>
        <v>0</v>
      </c>
      <c r="F549" s="670">
        <f t="shared" si="35"/>
        <v>100000</v>
      </c>
      <c r="G549" s="524"/>
      <c r="H549" s="524"/>
      <c r="I549" s="524"/>
      <c r="J549" s="524"/>
      <c r="K549" s="524"/>
      <c r="L549" s="524"/>
      <c r="M549" s="524"/>
      <c r="N549" s="524"/>
    </row>
    <row r="550" spans="1:21">
      <c r="A550" s="1601"/>
      <c r="B550" s="1935" t="str">
        <f>B270</f>
        <v>- zakup usług obejmujących wykonanie ekspertyz, analiz i opinii</v>
      </c>
      <c r="C550" s="1936" t="str">
        <f>C270</f>
        <v>4390</v>
      </c>
      <c r="D550" s="1747">
        <f t="shared" si="35"/>
        <v>490000</v>
      </c>
      <c r="E550" s="1747">
        <f t="shared" si="35"/>
        <v>0</v>
      </c>
      <c r="F550" s="1747">
        <f t="shared" si="35"/>
        <v>490000</v>
      </c>
      <c r="G550" s="524"/>
      <c r="H550" s="524"/>
      <c r="I550" s="524"/>
      <c r="J550" s="524"/>
      <c r="K550" s="524"/>
      <c r="L550" s="524"/>
      <c r="M550" s="524"/>
      <c r="N550" s="524"/>
    </row>
    <row r="551" spans="1:21">
      <c r="A551" s="594"/>
      <c r="B551" s="202" t="s">
        <v>231</v>
      </c>
      <c r="C551" s="157" t="s">
        <v>232</v>
      </c>
      <c r="D551" s="1747">
        <f t="shared" si="35"/>
        <v>6714000</v>
      </c>
      <c r="E551" s="1651">
        <f t="shared" si="35"/>
        <v>0</v>
      </c>
      <c r="F551" s="670">
        <f t="shared" si="35"/>
        <v>6714000</v>
      </c>
      <c r="G551" s="524"/>
      <c r="H551" s="524"/>
      <c r="I551" s="524"/>
      <c r="J551" s="524"/>
      <c r="K551" s="524"/>
      <c r="L551" s="524"/>
      <c r="M551" s="524"/>
      <c r="N551" s="524"/>
    </row>
    <row r="552" spans="1:21" s="242" customFormat="1">
      <c r="A552" s="243" t="s">
        <v>233</v>
      </c>
      <c r="B552" s="247" t="s">
        <v>234</v>
      </c>
      <c r="C552" s="245" t="s">
        <v>80</v>
      </c>
      <c r="D552" s="1296">
        <f>D553+D570</f>
        <v>15228000</v>
      </c>
      <c r="E552" s="1704">
        <f>E553+E570</f>
        <v>0</v>
      </c>
      <c r="F552" s="1291">
        <f>F553+F570</f>
        <v>15228000</v>
      </c>
      <c r="G552" s="524"/>
      <c r="H552" s="524"/>
      <c r="I552" s="524"/>
      <c r="J552" s="524"/>
      <c r="K552" s="524"/>
      <c r="L552" s="524"/>
      <c r="M552" s="524"/>
      <c r="N552" s="524"/>
      <c r="O552" s="136"/>
      <c r="P552" s="136"/>
      <c r="Q552" s="136"/>
      <c r="R552" s="136"/>
      <c r="S552" s="136"/>
      <c r="T552" s="136"/>
      <c r="U552" s="136"/>
    </row>
    <row r="553" spans="1:21" s="242" customFormat="1">
      <c r="A553" s="650"/>
      <c r="B553" s="247" t="s">
        <v>304</v>
      </c>
      <c r="C553" s="245" t="s">
        <v>236</v>
      </c>
      <c r="D553" s="1296">
        <f>SUM(D554:D569)</f>
        <v>15228000</v>
      </c>
      <c r="E553" s="1704">
        <f>SUM(E554:E569)</f>
        <v>0</v>
      </c>
      <c r="F553" s="1291">
        <f>SUM(F554:F569)</f>
        <v>15228000</v>
      </c>
      <c r="G553" s="524"/>
      <c r="H553" s="524"/>
      <c r="I553" s="524"/>
      <c r="J553" s="524"/>
      <c r="K553" s="524"/>
      <c r="L553" s="524"/>
      <c r="M553" s="524"/>
      <c r="N553" s="524"/>
      <c r="O553" s="136"/>
      <c r="P553" s="136"/>
      <c r="Q553" s="136"/>
      <c r="R553" s="136"/>
      <c r="S553" s="136"/>
      <c r="T553" s="136"/>
      <c r="U553" s="136"/>
    </row>
    <row r="554" spans="1:21" s="214" customFormat="1">
      <c r="A554" s="621"/>
      <c r="B554" s="213" t="s">
        <v>237</v>
      </c>
      <c r="C554" s="1627" t="s">
        <v>238</v>
      </c>
      <c r="D554" s="1809">
        <f t="shared" ref="D554:F567" si="36">D274</f>
        <v>1680000</v>
      </c>
      <c r="E554" s="1713">
        <f t="shared" si="36"/>
        <v>0</v>
      </c>
      <c r="F554" s="1300">
        <f t="shared" si="36"/>
        <v>1680000</v>
      </c>
      <c r="G554" s="524"/>
      <c r="H554" s="524"/>
      <c r="I554" s="524"/>
      <c r="J554" s="524"/>
      <c r="K554" s="524"/>
      <c r="L554" s="524"/>
      <c r="M554" s="524"/>
      <c r="N554" s="524"/>
      <c r="O554" s="136"/>
      <c r="P554" s="136"/>
      <c r="Q554" s="136"/>
      <c r="R554" s="136"/>
      <c r="S554" s="136"/>
      <c r="T554" s="136"/>
      <c r="U554" s="136"/>
    </row>
    <row r="555" spans="1:21">
      <c r="A555" s="594"/>
      <c r="B555" s="215" t="s">
        <v>239</v>
      </c>
      <c r="C555" s="157" t="s">
        <v>240</v>
      </c>
      <c r="D555" s="1794">
        <f t="shared" si="36"/>
        <v>80000</v>
      </c>
      <c r="E555" s="1696">
        <f t="shared" si="36"/>
        <v>0</v>
      </c>
      <c r="F555" s="1287">
        <f t="shared" si="36"/>
        <v>80000</v>
      </c>
      <c r="G555" s="524"/>
      <c r="H555" s="524"/>
      <c r="I555" s="524"/>
      <c r="J555" s="524"/>
      <c r="K555" s="524"/>
      <c r="L555" s="524"/>
      <c r="M555" s="524"/>
      <c r="N555" s="524"/>
    </row>
    <row r="556" spans="1:21">
      <c r="A556" s="594"/>
      <c r="B556" s="202" t="s">
        <v>241</v>
      </c>
      <c r="C556" s="157" t="s">
        <v>242</v>
      </c>
      <c r="D556" s="1794">
        <f t="shared" si="36"/>
        <v>3544000</v>
      </c>
      <c r="E556" s="1696">
        <f t="shared" si="36"/>
        <v>0</v>
      </c>
      <c r="F556" s="1287">
        <f t="shared" si="36"/>
        <v>3544000</v>
      </c>
      <c r="G556" s="524"/>
      <c r="H556" s="524"/>
      <c r="I556" s="524"/>
      <c r="J556" s="524"/>
      <c r="K556" s="524"/>
      <c r="L556" s="524"/>
      <c r="M556" s="524"/>
      <c r="N556" s="524"/>
    </row>
    <row r="557" spans="1:21">
      <c r="A557" s="594"/>
      <c r="B557" s="202" t="s">
        <v>243</v>
      </c>
      <c r="C557" s="157" t="s">
        <v>244</v>
      </c>
      <c r="D557" s="1794">
        <f t="shared" si="36"/>
        <v>1112000</v>
      </c>
      <c r="E557" s="1696">
        <f t="shared" si="36"/>
        <v>0</v>
      </c>
      <c r="F557" s="1287">
        <f t="shared" si="36"/>
        <v>1112000</v>
      </c>
      <c r="G557" s="524"/>
      <c r="H557" s="524"/>
      <c r="I557" s="524"/>
      <c r="J557" s="524"/>
      <c r="K557" s="524"/>
      <c r="L557" s="524"/>
      <c r="M557" s="524"/>
      <c r="N557" s="524"/>
    </row>
    <row r="558" spans="1:21">
      <c r="A558" s="594"/>
      <c r="B558" s="202" t="s">
        <v>245</v>
      </c>
      <c r="C558" s="157" t="s">
        <v>246</v>
      </c>
      <c r="D558" s="1794">
        <f t="shared" si="36"/>
        <v>61000</v>
      </c>
      <c r="E558" s="1696">
        <f t="shared" si="36"/>
        <v>0</v>
      </c>
      <c r="F558" s="1287">
        <f t="shared" si="36"/>
        <v>61000</v>
      </c>
      <c r="G558" s="524"/>
      <c r="H558" s="524"/>
      <c r="I558" s="524"/>
      <c r="J558" s="524"/>
      <c r="K558" s="524"/>
      <c r="L558" s="524"/>
      <c r="M558" s="524"/>
      <c r="N558" s="524"/>
    </row>
    <row r="559" spans="1:21">
      <c r="A559" s="594"/>
      <c r="B559" s="202" t="s">
        <v>247</v>
      </c>
      <c r="C559" s="157" t="s">
        <v>248</v>
      </c>
      <c r="D559" s="1794">
        <f t="shared" si="36"/>
        <v>0</v>
      </c>
      <c r="E559" s="1696">
        <f t="shared" si="36"/>
        <v>0</v>
      </c>
      <c r="F559" s="1287">
        <f t="shared" si="36"/>
        <v>0</v>
      </c>
      <c r="G559" s="524"/>
      <c r="H559" s="524"/>
      <c r="I559" s="524"/>
      <c r="J559" s="524"/>
      <c r="K559" s="524"/>
      <c r="L559" s="524"/>
      <c r="M559" s="524"/>
      <c r="N559" s="524"/>
    </row>
    <row r="560" spans="1:21">
      <c r="A560" s="594"/>
      <c r="B560" s="202" t="s">
        <v>249</v>
      </c>
      <c r="C560" s="157" t="s">
        <v>250</v>
      </c>
      <c r="D560" s="1794">
        <f t="shared" si="36"/>
        <v>2000</v>
      </c>
      <c r="E560" s="1696">
        <f t="shared" si="36"/>
        <v>0</v>
      </c>
      <c r="F560" s="1287">
        <f t="shared" si="36"/>
        <v>2000</v>
      </c>
      <c r="G560" s="554"/>
      <c r="H560" s="554"/>
      <c r="I560" s="554"/>
      <c r="J560" s="554"/>
      <c r="K560" s="554"/>
      <c r="L560" s="554"/>
      <c r="M560" s="554"/>
      <c r="N560" s="554"/>
      <c r="O560" s="219"/>
      <c r="P560" s="219"/>
      <c r="Q560" s="219"/>
      <c r="R560" s="219"/>
      <c r="S560" s="219"/>
      <c r="T560" s="219"/>
      <c r="U560" s="219"/>
    </row>
    <row r="561" spans="1:21">
      <c r="A561" s="594"/>
      <c r="B561" s="202" t="s">
        <v>251</v>
      </c>
      <c r="C561" s="157" t="s">
        <v>252</v>
      </c>
      <c r="D561" s="1794">
        <f t="shared" si="36"/>
        <v>46000</v>
      </c>
      <c r="E561" s="1696">
        <f t="shared" si="36"/>
        <v>0</v>
      </c>
      <c r="F561" s="1287">
        <f t="shared" si="36"/>
        <v>46000</v>
      </c>
      <c r="G561" s="645"/>
      <c r="H561" s="645"/>
      <c r="I561" s="645"/>
      <c r="J561" s="645"/>
      <c r="K561" s="645"/>
      <c r="L561" s="645"/>
      <c r="M561" s="645"/>
      <c r="N561" s="645"/>
      <c r="O561" s="250"/>
      <c r="P561" s="250"/>
      <c r="Q561" s="250"/>
      <c r="R561" s="250"/>
      <c r="S561" s="250"/>
      <c r="T561" s="250"/>
      <c r="U561" s="250"/>
    </row>
    <row r="562" spans="1:21">
      <c r="A562" s="594"/>
      <c r="B562" s="202" t="s">
        <v>623</v>
      </c>
      <c r="C562" s="157" t="s">
        <v>624</v>
      </c>
      <c r="D562" s="1794">
        <f t="shared" si="36"/>
        <v>34000</v>
      </c>
      <c r="E562" s="1696">
        <f t="shared" si="36"/>
        <v>0</v>
      </c>
      <c r="F562" s="1287">
        <f t="shared" si="36"/>
        <v>34000</v>
      </c>
      <c r="G562" s="645"/>
      <c r="H562" s="645"/>
      <c r="I562" s="645"/>
      <c r="J562" s="645"/>
      <c r="K562" s="645"/>
      <c r="L562" s="645"/>
      <c r="M562" s="645"/>
      <c r="N562" s="645"/>
      <c r="O562" s="250"/>
      <c r="P562" s="250"/>
      <c r="Q562" s="250"/>
      <c r="R562" s="250"/>
      <c r="S562" s="250"/>
      <c r="T562" s="250"/>
      <c r="U562" s="250"/>
    </row>
    <row r="563" spans="1:21">
      <c r="A563" s="594"/>
      <c r="B563" s="202" t="s">
        <v>253</v>
      </c>
      <c r="C563" s="157" t="s">
        <v>254</v>
      </c>
      <c r="D563" s="1794">
        <f t="shared" si="36"/>
        <v>0</v>
      </c>
      <c r="E563" s="1696">
        <f t="shared" si="36"/>
        <v>0</v>
      </c>
      <c r="F563" s="1287">
        <f t="shared" si="36"/>
        <v>0</v>
      </c>
      <c r="G563" s="645"/>
      <c r="H563" s="645"/>
      <c r="I563" s="645"/>
      <c r="J563" s="645"/>
      <c r="K563" s="645"/>
      <c r="L563" s="645"/>
      <c r="M563" s="645"/>
      <c r="N563" s="645"/>
      <c r="O563" s="250"/>
      <c r="P563" s="250"/>
      <c r="Q563" s="250"/>
      <c r="R563" s="250"/>
      <c r="S563" s="250"/>
      <c r="T563" s="250"/>
      <c r="U563" s="250"/>
    </row>
    <row r="564" spans="1:21">
      <c r="A564" s="594"/>
      <c r="B564" s="202" t="s">
        <v>124</v>
      </c>
      <c r="C564" s="157" t="s">
        <v>255</v>
      </c>
      <c r="D564" s="1794">
        <f t="shared" si="36"/>
        <v>518000</v>
      </c>
      <c r="E564" s="1696">
        <f t="shared" si="36"/>
        <v>0</v>
      </c>
      <c r="F564" s="1287">
        <f t="shared" si="36"/>
        <v>518000</v>
      </c>
      <c r="G564" s="524"/>
      <c r="H564" s="524"/>
      <c r="I564" s="524"/>
      <c r="J564" s="524"/>
      <c r="K564" s="524"/>
      <c r="L564" s="524"/>
      <c r="M564" s="524"/>
      <c r="N564" s="524"/>
    </row>
    <row r="565" spans="1:21">
      <c r="A565" s="594"/>
      <c r="B565" s="202" t="s">
        <v>256</v>
      </c>
      <c r="C565" s="157" t="s">
        <v>257</v>
      </c>
      <c r="D565" s="1794">
        <f t="shared" si="36"/>
        <v>1000</v>
      </c>
      <c r="E565" s="1696">
        <f t="shared" si="36"/>
        <v>0</v>
      </c>
      <c r="F565" s="1287">
        <f t="shared" si="36"/>
        <v>1000</v>
      </c>
      <c r="G565" s="524"/>
      <c r="H565" s="524"/>
      <c r="I565" s="524"/>
      <c r="J565" s="524"/>
      <c r="K565" s="524"/>
      <c r="L565" s="524"/>
      <c r="M565" s="524"/>
      <c r="N565" s="524"/>
    </row>
    <row r="566" spans="1:21" ht="15.75" customHeight="1">
      <c r="A566" s="594"/>
      <c r="B566" s="202" t="s">
        <v>258</v>
      </c>
      <c r="C566" s="157" t="s">
        <v>259</v>
      </c>
      <c r="D566" s="1794">
        <f t="shared" si="36"/>
        <v>267000</v>
      </c>
      <c r="E566" s="1696">
        <f t="shared" si="36"/>
        <v>0</v>
      </c>
      <c r="F566" s="1287">
        <f t="shared" si="36"/>
        <v>267000</v>
      </c>
      <c r="G566" s="645"/>
      <c r="H566" s="645"/>
      <c r="I566" s="645"/>
      <c r="J566" s="645"/>
      <c r="K566" s="645"/>
      <c r="L566" s="645"/>
      <c r="M566" s="645"/>
      <c r="N566" s="645"/>
      <c r="O566" s="250"/>
      <c r="P566" s="250"/>
      <c r="Q566" s="250"/>
      <c r="R566" s="250"/>
      <c r="S566" s="250"/>
      <c r="T566" s="250"/>
      <c r="U566" s="250"/>
    </row>
    <row r="567" spans="1:21">
      <c r="A567" s="594"/>
      <c r="B567" s="202" t="s">
        <v>260</v>
      </c>
      <c r="C567" s="157" t="s">
        <v>261</v>
      </c>
      <c r="D567" s="1794">
        <f t="shared" si="36"/>
        <v>5893000</v>
      </c>
      <c r="E567" s="1696">
        <f t="shared" si="36"/>
        <v>0</v>
      </c>
      <c r="F567" s="1287">
        <f t="shared" si="36"/>
        <v>5893000</v>
      </c>
      <c r="G567" s="524"/>
      <c r="H567" s="524"/>
      <c r="I567" s="524"/>
      <c r="J567" s="524"/>
      <c r="K567" s="524"/>
      <c r="L567" s="524"/>
      <c r="M567" s="524"/>
      <c r="N567" s="524"/>
    </row>
    <row r="568" spans="1:21">
      <c r="A568" s="594"/>
      <c r="B568" s="677" t="s">
        <v>654</v>
      </c>
      <c r="C568" s="157" t="s">
        <v>653</v>
      </c>
      <c r="D568" s="1794">
        <f>D289</f>
        <v>1989000</v>
      </c>
      <c r="E568" s="1696">
        <f>E289</f>
        <v>0</v>
      </c>
      <c r="F568" s="1287">
        <f>F289</f>
        <v>1989000</v>
      </c>
      <c r="G568" s="524"/>
      <c r="H568" s="524"/>
      <c r="I568" s="524"/>
      <c r="J568" s="524"/>
      <c r="K568" s="524"/>
      <c r="L568" s="524"/>
      <c r="M568" s="524"/>
      <c r="N568" s="524"/>
    </row>
    <row r="569" spans="1:21">
      <c r="A569" s="594"/>
      <c r="B569" s="677" t="s">
        <v>656</v>
      </c>
      <c r="C569" s="157" t="s">
        <v>655</v>
      </c>
      <c r="D569" s="1794">
        <f>D288</f>
        <v>1000</v>
      </c>
      <c r="E569" s="1696">
        <f>E288</f>
        <v>0</v>
      </c>
      <c r="F569" s="1287">
        <f>F288</f>
        <v>1000</v>
      </c>
      <c r="G569" s="644"/>
      <c r="H569" s="644"/>
      <c r="I569" s="644"/>
      <c r="J569" s="644"/>
      <c r="K569" s="644"/>
      <c r="L569" s="644"/>
      <c r="M569" s="644"/>
      <c r="N569" s="644"/>
      <c r="O569" s="246"/>
      <c r="P569" s="246"/>
      <c r="Q569" s="246"/>
      <c r="R569" s="246"/>
      <c r="S569" s="246"/>
      <c r="T569" s="246"/>
      <c r="U569" s="246"/>
    </row>
    <row r="570" spans="1:21">
      <c r="A570" s="594"/>
      <c r="B570" s="202" t="s">
        <v>64</v>
      </c>
      <c r="C570" s="157" t="s">
        <v>262</v>
      </c>
      <c r="D570" s="1767"/>
      <c r="E570" s="1673"/>
      <c r="F570" s="1268"/>
      <c r="G570" s="644"/>
      <c r="H570" s="644"/>
      <c r="I570" s="644"/>
      <c r="J570" s="644"/>
      <c r="K570" s="644"/>
      <c r="L570" s="644"/>
      <c r="M570" s="644"/>
      <c r="N570" s="644"/>
      <c r="O570" s="246"/>
      <c r="P570" s="246"/>
      <c r="Q570" s="246"/>
      <c r="R570" s="246"/>
      <c r="S570" s="246"/>
      <c r="T570" s="246"/>
      <c r="U570" s="246"/>
    </row>
    <row r="571" spans="1:21" s="219" customFormat="1" ht="27.75" customHeight="1">
      <c r="A571" s="216" t="s">
        <v>263</v>
      </c>
      <c r="B571" s="217" t="s">
        <v>264</v>
      </c>
      <c r="C571" s="218" t="s">
        <v>265</v>
      </c>
      <c r="D571" s="1810"/>
      <c r="E571" s="1714"/>
      <c r="F571" s="1301"/>
      <c r="G571" s="644"/>
      <c r="H571" s="644"/>
      <c r="I571" s="644"/>
      <c r="J571" s="644"/>
      <c r="K571" s="644"/>
      <c r="L571" s="644"/>
      <c r="M571" s="644"/>
      <c r="N571" s="644"/>
      <c r="O571" s="246"/>
      <c r="P571" s="246"/>
      <c r="Q571" s="246"/>
      <c r="R571" s="246"/>
      <c r="S571" s="246"/>
      <c r="T571" s="246"/>
      <c r="U571" s="246"/>
    </row>
    <row r="572" spans="1:21" s="250" customFormat="1">
      <c r="A572" s="234" t="s">
        <v>24</v>
      </c>
      <c r="B572" s="260" t="s">
        <v>266</v>
      </c>
      <c r="C572" s="236" t="s">
        <v>80</v>
      </c>
      <c r="D572" s="1792">
        <f>SUM(D573,D580)</f>
        <v>134922000</v>
      </c>
      <c r="E572" s="1695">
        <f>SUM(E573,E580)</f>
        <v>0</v>
      </c>
      <c r="F572" s="1286">
        <f>SUM(F573,F580)</f>
        <v>134922000</v>
      </c>
      <c r="G572" s="539"/>
      <c r="H572" s="539"/>
      <c r="I572" s="539"/>
      <c r="J572" s="539"/>
      <c r="K572" s="539"/>
      <c r="L572" s="539"/>
      <c r="M572" s="539"/>
      <c r="N572" s="539"/>
      <c r="O572" s="151"/>
      <c r="P572" s="151"/>
      <c r="Q572" s="151"/>
      <c r="R572" s="151"/>
      <c r="S572" s="151"/>
      <c r="T572" s="151"/>
      <c r="U572" s="151"/>
    </row>
    <row r="573" spans="1:21" s="250" customFormat="1">
      <c r="A573" s="248" t="s">
        <v>26</v>
      </c>
      <c r="B573" s="262" t="s">
        <v>267</v>
      </c>
      <c r="C573" s="263" t="s">
        <v>80</v>
      </c>
      <c r="D573" s="1302">
        <f>SUM(D574:D574)</f>
        <v>44294000</v>
      </c>
      <c r="E573" s="1302">
        <f>SUM(E574:E574)</f>
        <v>0</v>
      </c>
      <c r="F573" s="1302">
        <f>SUM(F574:F574)</f>
        <v>44294000</v>
      </c>
      <c r="G573" s="539"/>
      <c r="H573" s="539"/>
      <c r="I573" s="539"/>
      <c r="J573" s="539"/>
      <c r="K573" s="539"/>
      <c r="L573" s="539"/>
      <c r="M573" s="539"/>
      <c r="N573" s="539"/>
      <c r="O573" s="151"/>
      <c r="P573" s="151"/>
      <c r="Q573" s="151"/>
      <c r="R573" s="151"/>
      <c r="S573" s="151"/>
      <c r="T573" s="151"/>
      <c r="U573" s="151"/>
    </row>
    <row r="574" spans="1:21" s="250" customFormat="1">
      <c r="A574" s="646"/>
      <c r="B574" s="247" t="s">
        <v>143</v>
      </c>
      <c r="C574" s="263" t="s">
        <v>268</v>
      </c>
      <c r="D574" s="1302">
        <f>SUM(D575:D576,D577)</f>
        <v>44294000</v>
      </c>
      <c r="E574" s="1302">
        <f>SUM(E575:E576,E577)</f>
        <v>0</v>
      </c>
      <c r="F574" s="1302">
        <f>SUM(F575:F576,F577)</f>
        <v>44294000</v>
      </c>
      <c r="G574" s="539"/>
      <c r="H574" s="539"/>
      <c r="I574" s="539"/>
      <c r="J574" s="539"/>
      <c r="K574" s="539"/>
      <c r="L574" s="539"/>
      <c r="M574" s="539"/>
      <c r="N574" s="539"/>
      <c r="O574" s="151"/>
      <c r="P574" s="151"/>
      <c r="Q574" s="151"/>
      <c r="R574" s="151"/>
      <c r="S574" s="151"/>
      <c r="T574" s="151"/>
      <c r="U574" s="151"/>
    </row>
    <row r="575" spans="1:21">
      <c r="A575" s="594"/>
      <c r="B575" s="176" t="s">
        <v>269</v>
      </c>
      <c r="C575" s="585"/>
      <c r="D575" s="1747">
        <f t="shared" ref="D575:F576" si="37">D297</f>
        <v>14990000</v>
      </c>
      <c r="E575" s="1747">
        <f t="shared" si="37"/>
        <v>0</v>
      </c>
      <c r="F575" s="1747">
        <f t="shared" si="37"/>
        <v>14990000</v>
      </c>
      <c r="G575" s="644"/>
      <c r="H575" s="644"/>
      <c r="I575" s="644"/>
      <c r="J575" s="644"/>
      <c r="K575" s="644"/>
      <c r="L575" s="644"/>
      <c r="M575" s="644"/>
      <c r="N575" s="644"/>
      <c r="O575" s="246"/>
      <c r="P575" s="246"/>
      <c r="Q575" s="246"/>
      <c r="R575" s="246"/>
      <c r="S575" s="246"/>
      <c r="T575" s="246"/>
      <c r="U575" s="246"/>
    </row>
    <row r="576" spans="1:21">
      <c r="A576" s="1601"/>
      <c r="B576" s="1747" t="str">
        <f>B298</f>
        <v>-- środki na zadania ustawowe (bez współfinansowania)</v>
      </c>
      <c r="C576" s="1747" t="str">
        <f>C298</f>
        <v>6119</v>
      </c>
      <c r="D576" s="1747">
        <f t="shared" si="37"/>
        <v>1308000</v>
      </c>
      <c r="E576" s="1747">
        <f t="shared" si="37"/>
        <v>0</v>
      </c>
      <c r="F576" s="1747">
        <f t="shared" si="37"/>
        <v>1308000</v>
      </c>
      <c r="G576" s="539"/>
      <c r="H576" s="539"/>
      <c r="I576" s="539"/>
      <c r="J576" s="539"/>
      <c r="K576" s="539"/>
      <c r="L576" s="539"/>
      <c r="M576" s="539"/>
      <c r="N576" s="539"/>
      <c r="O576" s="151"/>
      <c r="P576" s="151"/>
      <c r="Q576" s="151"/>
      <c r="R576" s="151"/>
      <c r="S576" s="151"/>
      <c r="T576" s="151"/>
      <c r="U576" s="151"/>
    </row>
    <row r="577" spans="1:21" s="250" customFormat="1">
      <c r="A577" s="646"/>
      <c r="B577" s="244" t="s">
        <v>270</v>
      </c>
      <c r="C577" s="245" t="s">
        <v>80</v>
      </c>
      <c r="D577" s="1802">
        <f>SUM(D578:D579)</f>
        <v>27996000</v>
      </c>
      <c r="E577" s="1707">
        <f>SUM(E578:E579)</f>
        <v>0</v>
      </c>
      <c r="F577" s="1294">
        <f>SUM(F578:F579)</f>
        <v>27996000</v>
      </c>
      <c r="G577" s="539"/>
      <c r="H577" s="539"/>
      <c r="I577" s="539"/>
      <c r="J577" s="539"/>
      <c r="K577" s="539"/>
      <c r="L577" s="539"/>
      <c r="M577" s="539"/>
      <c r="N577" s="539"/>
      <c r="O577" s="151"/>
      <c r="P577" s="151"/>
      <c r="Q577" s="151"/>
      <c r="R577" s="151"/>
      <c r="S577" s="151"/>
      <c r="T577" s="151"/>
      <c r="U577" s="151"/>
    </row>
    <row r="578" spans="1:21">
      <c r="A578" s="594"/>
      <c r="B578" s="160" t="s">
        <v>271</v>
      </c>
      <c r="C578" s="157" t="s">
        <v>272</v>
      </c>
      <c r="D578" s="1747">
        <f t="shared" ref="D578:F579" si="38">D300</f>
        <v>27996000</v>
      </c>
      <c r="E578" s="1651">
        <f t="shared" si="38"/>
        <v>0</v>
      </c>
      <c r="F578" s="670">
        <f t="shared" si="38"/>
        <v>27996000</v>
      </c>
      <c r="G578" s="539"/>
      <c r="H578" s="539"/>
      <c r="I578" s="539"/>
      <c r="J578" s="539"/>
      <c r="K578" s="539"/>
      <c r="L578" s="539"/>
      <c r="M578" s="539"/>
      <c r="N578" s="539"/>
      <c r="O578" s="151"/>
      <c r="P578" s="151"/>
      <c r="Q578" s="151"/>
      <c r="R578" s="151"/>
      <c r="S578" s="151"/>
      <c r="T578" s="151"/>
      <c r="U578" s="151"/>
    </row>
    <row r="579" spans="1:21">
      <c r="A579" s="594"/>
      <c r="B579" s="160"/>
      <c r="C579" s="157" t="s">
        <v>476</v>
      </c>
      <c r="D579" s="1747">
        <f t="shared" si="38"/>
        <v>0</v>
      </c>
      <c r="E579" s="1651">
        <f t="shared" si="38"/>
        <v>0</v>
      </c>
      <c r="F579" s="670">
        <f t="shared" si="38"/>
        <v>0</v>
      </c>
      <c r="G579" s="539"/>
      <c r="H579" s="539"/>
      <c r="I579" s="539"/>
      <c r="J579" s="539"/>
      <c r="K579" s="539"/>
      <c r="L579" s="539"/>
      <c r="M579" s="539"/>
      <c r="N579" s="539"/>
      <c r="O579" s="151"/>
      <c r="P579" s="151"/>
      <c r="Q579" s="151"/>
      <c r="R579" s="151"/>
      <c r="S579" s="151"/>
      <c r="T579" s="151"/>
      <c r="U579" s="151"/>
    </row>
    <row r="580" spans="1:21" s="246" customFormat="1" ht="15">
      <c r="A580" s="243" t="s">
        <v>27</v>
      </c>
      <c r="B580" s="244" t="s">
        <v>273</v>
      </c>
      <c r="C580" s="245" t="s">
        <v>80</v>
      </c>
      <c r="D580" s="1296">
        <f>SUM(D581,D600)</f>
        <v>90628000</v>
      </c>
      <c r="E580" s="1704">
        <f>SUM(E581,E600)</f>
        <v>0</v>
      </c>
      <c r="F580" s="1291">
        <f>SUM(F581,F600)</f>
        <v>90628000</v>
      </c>
      <c r="G580" s="539"/>
      <c r="H580" s="539"/>
      <c r="I580" s="539"/>
      <c r="J580" s="539"/>
      <c r="K580" s="539"/>
      <c r="L580" s="539"/>
      <c r="M580" s="539"/>
      <c r="N580" s="539"/>
      <c r="O580" s="151"/>
      <c r="P580" s="151"/>
      <c r="Q580" s="151"/>
      <c r="R580" s="151"/>
      <c r="S580" s="151"/>
      <c r="T580" s="151"/>
      <c r="U580" s="151"/>
    </row>
    <row r="581" spans="1:21" s="246" customFormat="1" ht="15">
      <c r="A581" s="243" t="s">
        <v>274</v>
      </c>
      <c r="B581" s="264" t="s">
        <v>275</v>
      </c>
      <c r="C581" s="245" t="s">
        <v>80</v>
      </c>
      <c r="D581" s="1296">
        <f>SUM(D582:D582)</f>
        <v>86050000</v>
      </c>
      <c r="E581" s="1704">
        <f>SUM(E582:E582)</f>
        <v>0</v>
      </c>
      <c r="F581" s="1291">
        <f>SUM(F582:F582)</f>
        <v>86050000</v>
      </c>
      <c r="G581" s="539"/>
      <c r="H581" s="539"/>
      <c r="I581" s="539"/>
      <c r="J581" s="539"/>
      <c r="K581" s="539"/>
      <c r="L581" s="539"/>
      <c r="M581" s="539"/>
      <c r="N581" s="539"/>
      <c r="O581" s="151"/>
      <c r="P581" s="151"/>
      <c r="Q581" s="151"/>
      <c r="R581" s="151"/>
      <c r="S581" s="151"/>
      <c r="T581" s="151"/>
      <c r="U581" s="151"/>
    </row>
    <row r="582" spans="1:21" s="246" customFormat="1" ht="15">
      <c r="A582" s="650"/>
      <c r="B582" s="265" t="s">
        <v>271</v>
      </c>
      <c r="C582" s="245" t="s">
        <v>276</v>
      </c>
      <c r="D582" s="1296">
        <f>SUM(D583,D584:D586)</f>
        <v>86050000</v>
      </c>
      <c r="E582" s="1704">
        <f>SUM(E583,E584:E586)</f>
        <v>0</v>
      </c>
      <c r="F582" s="1291">
        <f>SUM(F583,F584:F586)</f>
        <v>86050000</v>
      </c>
      <c r="G582" s="539"/>
      <c r="H582" s="539"/>
      <c r="I582" s="539"/>
      <c r="J582" s="539"/>
      <c r="K582" s="539"/>
      <c r="L582" s="539"/>
      <c r="M582" s="539"/>
      <c r="N582" s="539"/>
      <c r="O582" s="151"/>
      <c r="P582" s="151"/>
      <c r="Q582" s="151"/>
      <c r="R582" s="151"/>
      <c r="S582" s="151"/>
      <c r="T582" s="151"/>
      <c r="U582" s="151"/>
    </row>
    <row r="583" spans="1:21" s="151" customFormat="1">
      <c r="A583" s="611"/>
      <c r="B583" s="224" t="s">
        <v>616</v>
      </c>
      <c r="C583" s="157" t="s">
        <v>276</v>
      </c>
      <c r="D583" s="1811">
        <f t="shared" ref="D583:F585" si="39">D305</f>
        <v>45500000</v>
      </c>
      <c r="E583" s="1715">
        <f t="shared" si="39"/>
        <v>0</v>
      </c>
      <c r="F583" s="1303">
        <f t="shared" si="39"/>
        <v>45500000</v>
      </c>
      <c r="G583" s="539"/>
      <c r="H583" s="539"/>
      <c r="I583" s="539"/>
      <c r="J583" s="539"/>
      <c r="K583" s="539"/>
      <c r="L583" s="539"/>
      <c r="M583" s="539"/>
      <c r="N583" s="539"/>
    </row>
    <row r="584" spans="1:21" s="151" customFormat="1">
      <c r="A584" s="611"/>
      <c r="B584" s="215" t="s">
        <v>617</v>
      </c>
      <c r="C584" s="157" t="s">
        <v>276</v>
      </c>
      <c r="D584" s="1811">
        <f t="shared" si="39"/>
        <v>450000</v>
      </c>
      <c r="E584" s="1715">
        <f t="shared" si="39"/>
        <v>0</v>
      </c>
      <c r="F584" s="1303">
        <f t="shared" si="39"/>
        <v>450000</v>
      </c>
      <c r="G584" s="539"/>
      <c r="H584" s="539"/>
      <c r="I584" s="539"/>
      <c r="J584" s="539"/>
      <c r="K584" s="539"/>
      <c r="L584" s="539"/>
      <c r="M584" s="539"/>
      <c r="N584" s="539"/>
    </row>
    <row r="585" spans="1:21" s="151" customFormat="1">
      <c r="A585" s="611"/>
      <c r="B585" s="215" t="s">
        <v>618</v>
      </c>
      <c r="C585" s="157" t="s">
        <v>276</v>
      </c>
      <c r="D585" s="1811">
        <f t="shared" si="39"/>
        <v>100000</v>
      </c>
      <c r="E585" s="1715">
        <f t="shared" si="39"/>
        <v>0</v>
      </c>
      <c r="F585" s="1303">
        <f t="shared" si="39"/>
        <v>100000</v>
      </c>
      <c r="G585" s="539"/>
      <c r="H585" s="539"/>
      <c r="I585" s="539"/>
      <c r="J585" s="539"/>
      <c r="K585" s="539"/>
      <c r="L585" s="539"/>
      <c r="M585" s="539"/>
      <c r="N585" s="539"/>
    </row>
    <row r="586" spans="1:21" s="246" customFormat="1" ht="30">
      <c r="A586" s="650"/>
      <c r="B586" s="252" t="s">
        <v>619</v>
      </c>
      <c r="C586" s="245" t="s">
        <v>276</v>
      </c>
      <c r="D586" s="1296">
        <f>SUM(D587:D598)</f>
        <v>40000000</v>
      </c>
      <c r="E586" s="1704">
        <f>SUM(E587:E598)</f>
        <v>0</v>
      </c>
      <c r="F586" s="1291">
        <f>SUM(F587:F598)</f>
        <v>40000000</v>
      </c>
      <c r="G586" s="539"/>
      <c r="H586" s="539"/>
      <c r="I586" s="539"/>
      <c r="J586" s="539"/>
      <c r="K586" s="539"/>
      <c r="L586" s="539"/>
      <c r="M586" s="539"/>
      <c r="N586" s="539"/>
      <c r="O586" s="151"/>
      <c r="P586" s="151"/>
      <c r="Q586" s="151"/>
      <c r="R586" s="151"/>
      <c r="S586" s="151"/>
      <c r="T586" s="151"/>
      <c r="U586" s="151"/>
    </row>
    <row r="587" spans="1:21" s="151" customFormat="1" ht="15">
      <c r="A587" s="611"/>
      <c r="B587" s="199" t="s">
        <v>153</v>
      </c>
      <c r="C587" s="585"/>
      <c r="D587" s="1768"/>
      <c r="E587" s="1674"/>
      <c r="F587" s="1269"/>
      <c r="G587" s="644"/>
      <c r="H587" s="644"/>
      <c r="I587" s="644"/>
      <c r="J587" s="644"/>
      <c r="K587" s="644"/>
      <c r="L587" s="644"/>
      <c r="M587" s="644"/>
      <c r="N587" s="644"/>
      <c r="O587" s="246"/>
      <c r="P587" s="246"/>
      <c r="Q587" s="246"/>
      <c r="R587" s="246"/>
      <c r="S587" s="246"/>
      <c r="T587" s="246"/>
      <c r="U587" s="246"/>
    </row>
    <row r="588" spans="1:21" s="151" customFormat="1" ht="15">
      <c r="A588" s="611"/>
      <c r="B588" s="199" t="s">
        <v>277</v>
      </c>
      <c r="C588" s="585"/>
      <c r="D588" s="1768"/>
      <c r="E588" s="1674"/>
      <c r="F588" s="1269"/>
      <c r="G588" s="644"/>
      <c r="H588" s="644"/>
      <c r="I588" s="644"/>
      <c r="J588" s="644"/>
      <c r="K588" s="644"/>
      <c r="L588" s="644"/>
      <c r="M588" s="644"/>
      <c r="N588" s="644"/>
      <c r="O588" s="246"/>
      <c r="P588" s="246"/>
      <c r="Q588" s="246"/>
      <c r="R588" s="246"/>
      <c r="S588" s="246"/>
      <c r="T588" s="246"/>
      <c r="U588" s="246"/>
    </row>
    <row r="589" spans="1:21" s="151" customFormat="1" ht="15">
      <c r="A589" s="611"/>
      <c r="B589" s="199" t="s">
        <v>278</v>
      </c>
      <c r="C589" s="585"/>
      <c r="D589" s="1768"/>
      <c r="E589" s="1674"/>
      <c r="F589" s="1269"/>
      <c r="G589" s="539"/>
      <c r="H589" s="539"/>
      <c r="I589" s="539"/>
      <c r="J589" s="539"/>
      <c r="K589" s="539"/>
      <c r="L589" s="539"/>
      <c r="M589" s="539"/>
      <c r="N589" s="539"/>
    </row>
    <row r="590" spans="1:21" s="151" customFormat="1" ht="15">
      <c r="A590" s="611"/>
      <c r="B590" s="199" t="s">
        <v>155</v>
      </c>
      <c r="C590" s="585"/>
      <c r="D590" s="1768"/>
      <c r="E590" s="1674"/>
      <c r="F590" s="1269"/>
      <c r="G590" s="539"/>
      <c r="H590" s="539"/>
      <c r="I590" s="539"/>
      <c r="J590" s="539"/>
      <c r="K590" s="539"/>
      <c r="L590" s="539"/>
      <c r="M590" s="539"/>
      <c r="N590" s="539"/>
    </row>
    <row r="591" spans="1:21" s="151" customFormat="1" ht="15">
      <c r="A591" s="611"/>
      <c r="B591" s="199" t="s">
        <v>156</v>
      </c>
      <c r="C591" s="585"/>
      <c r="D591" s="1768"/>
      <c r="E591" s="1674"/>
      <c r="F591" s="1269"/>
      <c r="G591" s="539"/>
      <c r="H591" s="539"/>
      <c r="I591" s="539"/>
      <c r="J591" s="539"/>
      <c r="K591" s="539"/>
      <c r="L591" s="539"/>
      <c r="M591" s="539"/>
      <c r="N591" s="539"/>
    </row>
    <row r="592" spans="1:21" s="151" customFormat="1" ht="15">
      <c r="A592" s="611"/>
      <c r="B592" s="199" t="s">
        <v>161</v>
      </c>
      <c r="C592" s="585"/>
      <c r="D592" s="1768"/>
      <c r="E592" s="1674"/>
      <c r="F592" s="1269"/>
      <c r="G592" s="539"/>
      <c r="H592" s="539"/>
      <c r="I592" s="539"/>
      <c r="J592" s="539"/>
      <c r="K592" s="539"/>
      <c r="L592" s="539"/>
      <c r="M592" s="539"/>
      <c r="N592" s="539"/>
    </row>
    <row r="593" spans="1:21" s="151" customFormat="1" ht="15">
      <c r="A593" s="611"/>
      <c r="B593" s="199" t="s">
        <v>162</v>
      </c>
      <c r="C593" s="585"/>
      <c r="D593" s="1768"/>
      <c r="E593" s="1674"/>
      <c r="F593" s="1269"/>
      <c r="G593" s="644"/>
      <c r="H593" s="644"/>
      <c r="I593" s="644"/>
      <c r="J593" s="644"/>
      <c r="K593" s="644"/>
      <c r="L593" s="644"/>
      <c r="M593" s="644"/>
      <c r="N593" s="644"/>
      <c r="O593" s="246"/>
      <c r="P593" s="246"/>
      <c r="Q593" s="246"/>
      <c r="R593" s="246"/>
      <c r="S593" s="246"/>
      <c r="T593" s="246"/>
      <c r="U593" s="246"/>
    </row>
    <row r="594" spans="1:21" s="151" customFormat="1" ht="15">
      <c r="A594" s="611"/>
      <c r="B594" s="1950" t="s">
        <v>997</v>
      </c>
      <c r="C594" s="585"/>
      <c r="D594" s="1768">
        <f t="shared" ref="D594:F597" si="40">D316</f>
        <v>0</v>
      </c>
      <c r="E594" s="1674">
        <f t="shared" si="40"/>
        <v>0</v>
      </c>
      <c r="F594" s="1269">
        <f t="shared" si="40"/>
        <v>0</v>
      </c>
      <c r="G594" s="539"/>
      <c r="H594" s="539"/>
      <c r="I594" s="539"/>
      <c r="J594" s="539"/>
      <c r="K594" s="539"/>
      <c r="L594" s="539"/>
      <c r="M594" s="539"/>
      <c r="N594" s="539"/>
    </row>
    <row r="595" spans="1:21" s="151" customFormat="1" ht="15">
      <c r="A595" s="1497"/>
      <c r="B595" s="1935" t="str">
        <f>B317</f>
        <v>STABILNE ZATRUDNIENIE - osoby niepełnosprawne w administracji i słuzbie publicznej</v>
      </c>
      <c r="C595" s="1747"/>
      <c r="D595" s="1747">
        <f t="shared" si="40"/>
        <v>2500000</v>
      </c>
      <c r="E595" s="1747">
        <f t="shared" si="40"/>
        <v>0</v>
      </c>
      <c r="F595" s="1747">
        <f t="shared" si="40"/>
        <v>2500000</v>
      </c>
      <c r="G595" s="539"/>
      <c r="H595" s="539"/>
      <c r="I595" s="539"/>
      <c r="J595" s="539"/>
      <c r="K595" s="539"/>
      <c r="L595" s="539"/>
      <c r="M595" s="539"/>
      <c r="N595" s="539"/>
    </row>
    <row r="596" spans="1:21" s="151" customFormat="1" ht="15">
      <c r="A596" s="1497"/>
      <c r="B596" s="1935" t="str">
        <f>B318</f>
        <v>ABSOLWENT</v>
      </c>
      <c r="C596" s="1747"/>
      <c r="D596" s="1747">
        <f t="shared" si="40"/>
        <v>1700000</v>
      </c>
      <c r="E596" s="1747">
        <f t="shared" si="40"/>
        <v>0</v>
      </c>
      <c r="F596" s="1747">
        <f t="shared" si="40"/>
        <v>1700000</v>
      </c>
      <c r="G596" s="539"/>
      <c r="H596" s="539"/>
      <c r="I596" s="539"/>
      <c r="J596" s="539"/>
      <c r="K596" s="539"/>
      <c r="L596" s="539"/>
      <c r="M596" s="539"/>
      <c r="N596" s="539"/>
    </row>
    <row r="597" spans="1:21" s="151" customFormat="1" ht="15">
      <c r="A597" s="611"/>
      <c r="B597" s="199" t="s">
        <v>164</v>
      </c>
      <c r="C597" s="585"/>
      <c r="D597" s="1747">
        <f t="shared" si="40"/>
        <v>35800000</v>
      </c>
      <c r="E597" s="1651">
        <f t="shared" si="40"/>
        <v>0</v>
      </c>
      <c r="F597" s="670">
        <f t="shared" si="40"/>
        <v>35800000</v>
      </c>
      <c r="G597" s="539"/>
      <c r="H597" s="539"/>
      <c r="I597" s="539"/>
      <c r="J597" s="539"/>
      <c r="K597" s="539"/>
      <c r="L597" s="539"/>
      <c r="M597" s="539"/>
      <c r="N597" s="539"/>
    </row>
    <row r="598" spans="1:21" s="151" customFormat="1" ht="15">
      <c r="A598" s="611"/>
      <c r="B598" s="199" t="s">
        <v>179</v>
      </c>
      <c r="C598" s="585"/>
      <c r="D598" s="1768"/>
      <c r="E598" s="1674"/>
      <c r="F598" s="1269"/>
      <c r="G598" s="539"/>
      <c r="H598" s="539"/>
      <c r="I598" s="539"/>
      <c r="J598" s="539"/>
      <c r="K598" s="539"/>
      <c r="L598" s="539"/>
      <c r="M598" s="539"/>
      <c r="N598" s="539"/>
    </row>
    <row r="599" spans="1:21" s="151" customFormat="1" ht="15">
      <c r="A599" s="611"/>
      <c r="B599" s="622"/>
      <c r="C599" s="585"/>
      <c r="D599" s="1487"/>
      <c r="E599" s="1673"/>
      <c r="F599" s="1268"/>
      <c r="G599" s="539"/>
      <c r="H599" s="539"/>
      <c r="I599" s="539"/>
      <c r="J599" s="539"/>
      <c r="K599" s="539"/>
      <c r="L599" s="539"/>
      <c r="M599" s="539"/>
      <c r="N599" s="539"/>
    </row>
    <row r="600" spans="1:21" s="246" customFormat="1" ht="15">
      <c r="A600" s="243" t="s">
        <v>279</v>
      </c>
      <c r="B600" s="264" t="s">
        <v>280</v>
      </c>
      <c r="C600" s="649"/>
      <c r="D600" s="1296">
        <f>SUM(D601:D601)</f>
        <v>4578000</v>
      </c>
      <c r="E600" s="1704">
        <f>SUM(E601:E601)</f>
        <v>0</v>
      </c>
      <c r="F600" s="1291">
        <f>SUM(F601:F601)</f>
        <v>4578000</v>
      </c>
      <c r="G600" s="539"/>
      <c r="H600" s="539"/>
      <c r="I600" s="539"/>
      <c r="J600" s="539"/>
      <c r="K600" s="539"/>
      <c r="L600" s="539"/>
      <c r="M600" s="539"/>
      <c r="N600" s="539"/>
      <c r="O600" s="151"/>
      <c r="P600" s="151"/>
      <c r="Q600" s="151"/>
      <c r="R600" s="151"/>
      <c r="S600" s="151"/>
      <c r="T600" s="151"/>
      <c r="U600" s="151"/>
    </row>
    <row r="601" spans="1:21" s="246" customFormat="1" ht="15">
      <c r="A601" s="650"/>
      <c r="B601" s="265" t="s">
        <v>271</v>
      </c>
      <c r="C601" s="245" t="s">
        <v>281</v>
      </c>
      <c r="D601" s="1296">
        <f>SUM(D602:D606)</f>
        <v>4578000</v>
      </c>
      <c r="E601" s="1704">
        <f>SUM(E602:E606)</f>
        <v>0</v>
      </c>
      <c r="F601" s="1291">
        <f>SUM(F602:F606)</f>
        <v>4578000</v>
      </c>
      <c r="G601" s="539"/>
      <c r="H601" s="539"/>
      <c r="I601" s="539"/>
      <c r="J601" s="539"/>
      <c r="K601" s="539"/>
      <c r="L601" s="539"/>
      <c r="M601" s="539"/>
      <c r="N601" s="539"/>
      <c r="O601" s="151"/>
      <c r="P601" s="151"/>
      <c r="Q601" s="151"/>
      <c r="R601" s="151"/>
      <c r="S601" s="151"/>
      <c r="T601" s="151"/>
      <c r="U601" s="151"/>
    </row>
    <row r="602" spans="1:21" s="151" customFormat="1">
      <c r="A602" s="611"/>
      <c r="B602" s="224" t="s">
        <v>616</v>
      </c>
      <c r="C602" s="157" t="s">
        <v>281</v>
      </c>
      <c r="D602" s="1811">
        <f t="shared" ref="D602:F605" si="41">D324</f>
        <v>1500000</v>
      </c>
      <c r="E602" s="1715">
        <f t="shared" si="41"/>
        <v>0</v>
      </c>
      <c r="F602" s="1303">
        <f t="shared" si="41"/>
        <v>1500000</v>
      </c>
      <c r="G602" s="539"/>
      <c r="H602" s="539"/>
      <c r="I602" s="539"/>
      <c r="J602" s="539"/>
      <c r="K602" s="539"/>
      <c r="L602" s="539"/>
      <c r="M602" s="539"/>
      <c r="N602" s="539"/>
    </row>
    <row r="603" spans="1:21" s="151" customFormat="1">
      <c r="A603" s="611"/>
      <c r="B603" s="215" t="s">
        <v>618</v>
      </c>
      <c r="C603" s="157" t="s">
        <v>281</v>
      </c>
      <c r="D603" s="1811">
        <f t="shared" si="41"/>
        <v>100000</v>
      </c>
      <c r="E603" s="1715">
        <f t="shared" si="41"/>
        <v>0</v>
      </c>
      <c r="F603" s="1303">
        <f t="shared" si="41"/>
        <v>100000</v>
      </c>
      <c r="G603" s="539"/>
      <c r="H603" s="539"/>
      <c r="I603" s="539"/>
      <c r="J603" s="539"/>
      <c r="K603" s="539"/>
      <c r="L603" s="539"/>
      <c r="M603" s="539"/>
      <c r="N603" s="539"/>
    </row>
    <row r="604" spans="1:21" s="151" customFormat="1" ht="34.5" customHeight="1">
      <c r="A604" s="611"/>
      <c r="B604" s="201" t="s">
        <v>620</v>
      </c>
      <c r="C604" s="157" t="s">
        <v>281</v>
      </c>
      <c r="D604" s="1811">
        <f t="shared" si="41"/>
        <v>1078000</v>
      </c>
      <c r="E604" s="1715">
        <f t="shared" si="41"/>
        <v>0</v>
      </c>
      <c r="F604" s="1303">
        <f t="shared" si="41"/>
        <v>1078000</v>
      </c>
      <c r="G604" s="539"/>
      <c r="H604" s="539"/>
      <c r="I604" s="539"/>
      <c r="J604" s="539"/>
      <c r="K604" s="539"/>
      <c r="L604" s="539"/>
      <c r="M604" s="539"/>
      <c r="N604" s="539"/>
    </row>
    <row r="605" spans="1:21" s="151" customFormat="1">
      <c r="A605" s="611"/>
      <c r="B605" s="215" t="s">
        <v>617</v>
      </c>
      <c r="C605" s="157" t="s">
        <v>281</v>
      </c>
      <c r="D605" s="1811">
        <f t="shared" si="41"/>
        <v>1700000</v>
      </c>
      <c r="E605" s="1715">
        <f t="shared" si="41"/>
        <v>0</v>
      </c>
      <c r="F605" s="1303">
        <f t="shared" si="41"/>
        <v>1700000</v>
      </c>
      <c r="G605" s="539"/>
      <c r="H605" s="539"/>
      <c r="I605" s="539"/>
      <c r="J605" s="539"/>
      <c r="K605" s="539"/>
      <c r="L605" s="539"/>
      <c r="M605" s="539"/>
      <c r="N605" s="539"/>
    </row>
    <row r="606" spans="1:21" s="246" customFormat="1" ht="30">
      <c r="A606" s="653"/>
      <c r="B606" s="252" t="s">
        <v>619</v>
      </c>
      <c r="C606" s="245" t="s">
        <v>281</v>
      </c>
      <c r="D606" s="1296">
        <f>SUM(D607:D618)</f>
        <v>200000</v>
      </c>
      <c r="E606" s="1704">
        <f>SUM(E607:E618)</f>
        <v>0</v>
      </c>
      <c r="F606" s="1291">
        <f>SUM(F607:F618)</f>
        <v>200000</v>
      </c>
      <c r="G606" s="539"/>
      <c r="H606" s="539"/>
      <c r="I606" s="539"/>
      <c r="J606" s="539"/>
      <c r="K606" s="539"/>
      <c r="L606" s="539"/>
      <c r="M606" s="539"/>
      <c r="N606" s="539"/>
      <c r="O606" s="151"/>
      <c r="P606" s="151"/>
      <c r="Q606" s="151"/>
      <c r="R606" s="151"/>
      <c r="S606" s="151"/>
      <c r="T606" s="151"/>
      <c r="U606" s="151"/>
    </row>
    <row r="607" spans="1:21" s="151" customFormat="1">
      <c r="A607" s="625"/>
      <c r="B607" s="199" t="s">
        <v>153</v>
      </c>
      <c r="C607" s="585"/>
      <c r="D607" s="1794">
        <f t="shared" ref="D607:F619" si="42">D329</f>
        <v>0</v>
      </c>
      <c r="E607" s="1696">
        <f t="shared" si="42"/>
        <v>0</v>
      </c>
      <c r="F607" s="1287">
        <f t="shared" si="42"/>
        <v>0</v>
      </c>
      <c r="G607" s="643"/>
      <c r="H607" s="643"/>
      <c r="I607" s="643"/>
      <c r="J607" s="643"/>
      <c r="K607" s="643"/>
      <c r="L607" s="643"/>
      <c r="M607" s="643"/>
      <c r="N607" s="643"/>
      <c r="O607" s="242"/>
      <c r="P607" s="242"/>
      <c r="Q607" s="242"/>
      <c r="R607" s="242"/>
      <c r="S607" s="242"/>
      <c r="T607" s="242"/>
      <c r="U607" s="242"/>
    </row>
    <row r="608" spans="1:21" s="151" customFormat="1">
      <c r="A608" s="625"/>
      <c r="B608" s="199" t="s">
        <v>277</v>
      </c>
      <c r="C608" s="585"/>
      <c r="D608" s="1794">
        <f t="shared" si="42"/>
        <v>0</v>
      </c>
      <c r="E608" s="1696">
        <f t="shared" si="42"/>
        <v>0</v>
      </c>
      <c r="F608" s="1287">
        <f t="shared" si="42"/>
        <v>0</v>
      </c>
      <c r="G608" s="543"/>
      <c r="H608" s="543"/>
      <c r="I608" s="543"/>
      <c r="J608" s="543"/>
      <c r="K608" s="543"/>
      <c r="L608" s="543"/>
      <c r="M608" s="543"/>
      <c r="N608" s="543"/>
      <c r="O608" s="178"/>
      <c r="P608" s="178"/>
      <c r="Q608" s="178"/>
      <c r="R608" s="178"/>
      <c r="S608" s="178"/>
      <c r="T608" s="178"/>
      <c r="U608" s="178"/>
    </row>
    <row r="609" spans="1:21" s="151" customFormat="1" ht="15">
      <c r="A609" s="625"/>
      <c r="B609" s="199" t="s">
        <v>155</v>
      </c>
      <c r="C609" s="585"/>
      <c r="D609" s="1794">
        <f t="shared" si="42"/>
        <v>0</v>
      </c>
      <c r="E609" s="1696">
        <f t="shared" si="42"/>
        <v>0</v>
      </c>
      <c r="F609" s="1287">
        <f t="shared" si="42"/>
        <v>0</v>
      </c>
      <c r="G609" s="530"/>
      <c r="H609" s="530"/>
      <c r="I609" s="530"/>
      <c r="J609" s="530"/>
      <c r="K609" s="530"/>
      <c r="L609" s="530"/>
      <c r="M609" s="530"/>
      <c r="N609" s="530"/>
      <c r="O609" s="142"/>
      <c r="P609" s="142"/>
      <c r="Q609" s="142"/>
      <c r="R609" s="142"/>
      <c r="S609" s="142"/>
      <c r="T609" s="142"/>
      <c r="U609" s="142"/>
    </row>
    <row r="610" spans="1:21" s="151" customFormat="1" ht="15">
      <c r="A610" s="625"/>
      <c r="B610" s="199" t="s">
        <v>157</v>
      </c>
      <c r="C610" s="585"/>
      <c r="D610" s="1794">
        <f t="shared" si="42"/>
        <v>0</v>
      </c>
      <c r="E610" s="1696">
        <f t="shared" si="42"/>
        <v>0</v>
      </c>
      <c r="F610" s="1287">
        <f t="shared" si="42"/>
        <v>0</v>
      </c>
      <c r="G610" s="530"/>
      <c r="H610" s="530"/>
      <c r="I610" s="530"/>
      <c r="J610" s="530"/>
      <c r="K610" s="530"/>
      <c r="L610" s="530"/>
      <c r="M610" s="530"/>
      <c r="N610" s="530"/>
      <c r="O610" s="142"/>
      <c r="P610" s="142"/>
      <c r="Q610" s="142"/>
      <c r="R610" s="142"/>
      <c r="S610" s="142"/>
      <c r="T610" s="142"/>
      <c r="U610" s="142"/>
    </row>
    <row r="611" spans="1:21" s="151" customFormat="1" ht="15">
      <c r="A611" s="625"/>
      <c r="B611" s="199" t="s">
        <v>156</v>
      </c>
      <c r="C611" s="585"/>
      <c r="D611" s="1794">
        <f t="shared" si="42"/>
        <v>0</v>
      </c>
      <c r="E611" s="1696">
        <f t="shared" si="42"/>
        <v>0</v>
      </c>
      <c r="F611" s="1287">
        <f t="shared" si="42"/>
        <v>0</v>
      </c>
      <c r="G611" s="530"/>
      <c r="H611" s="530"/>
      <c r="I611" s="530"/>
      <c r="J611" s="530"/>
      <c r="K611" s="530"/>
      <c r="L611" s="530"/>
      <c r="M611" s="530"/>
      <c r="N611" s="530"/>
      <c r="O611" s="142"/>
      <c r="P611" s="142"/>
      <c r="Q611" s="142"/>
      <c r="R611" s="142"/>
      <c r="S611" s="142"/>
      <c r="T611" s="142"/>
      <c r="U611" s="142"/>
    </row>
    <row r="612" spans="1:21" s="151" customFormat="1" ht="15">
      <c r="A612" s="625"/>
      <c r="B612" s="199" t="s">
        <v>176</v>
      </c>
      <c r="C612" s="585"/>
      <c r="D612" s="1794">
        <f t="shared" si="42"/>
        <v>0</v>
      </c>
      <c r="E612" s="1696">
        <f t="shared" si="42"/>
        <v>0</v>
      </c>
      <c r="F612" s="1287">
        <f t="shared" si="42"/>
        <v>0</v>
      </c>
      <c r="G612" s="530"/>
      <c r="H612" s="530"/>
      <c r="I612" s="530"/>
      <c r="J612" s="530"/>
      <c r="K612" s="530"/>
      <c r="L612" s="530"/>
      <c r="M612" s="530"/>
      <c r="N612" s="530"/>
      <c r="O612" s="142"/>
      <c r="P612" s="142"/>
      <c r="Q612" s="142"/>
      <c r="R612" s="142"/>
      <c r="S612" s="142"/>
      <c r="T612" s="142"/>
      <c r="U612" s="142"/>
    </row>
    <row r="613" spans="1:21" s="151" customFormat="1" ht="15">
      <c r="A613" s="625"/>
      <c r="B613" s="199" t="s">
        <v>161</v>
      </c>
      <c r="C613" s="585"/>
      <c r="D613" s="1794">
        <f t="shared" si="42"/>
        <v>0</v>
      </c>
      <c r="E613" s="1696">
        <f t="shared" si="42"/>
        <v>0</v>
      </c>
      <c r="F613" s="1287">
        <f t="shared" si="42"/>
        <v>0</v>
      </c>
      <c r="G613" s="530"/>
      <c r="H613" s="530"/>
      <c r="I613" s="530"/>
      <c r="J613" s="530"/>
      <c r="K613" s="530"/>
      <c r="L613" s="530"/>
      <c r="M613" s="530"/>
      <c r="N613" s="530"/>
      <c r="O613" s="142"/>
      <c r="P613" s="142"/>
      <c r="Q613" s="142"/>
      <c r="R613" s="142"/>
      <c r="S613" s="142"/>
      <c r="T613" s="142"/>
      <c r="U613" s="142"/>
    </row>
    <row r="614" spans="1:21" s="151" customFormat="1">
      <c r="A614" s="625"/>
      <c r="B614" s="199" t="s">
        <v>282</v>
      </c>
      <c r="C614" s="585"/>
      <c r="D614" s="1794">
        <f t="shared" si="42"/>
        <v>0</v>
      </c>
      <c r="E614" s="1696">
        <f t="shared" si="42"/>
        <v>0</v>
      </c>
      <c r="F614" s="1287">
        <f t="shared" si="42"/>
        <v>0</v>
      </c>
      <c r="G614" s="543"/>
      <c r="H614" s="543"/>
      <c r="I614" s="543"/>
      <c r="J614" s="543"/>
      <c r="K614" s="543"/>
      <c r="L614" s="543"/>
      <c r="M614" s="543"/>
      <c r="N614" s="543"/>
      <c r="O614" s="178"/>
      <c r="P614" s="178"/>
      <c r="Q614" s="178"/>
      <c r="R614" s="178"/>
      <c r="S614" s="178"/>
      <c r="T614" s="178"/>
      <c r="U614" s="178"/>
    </row>
    <row r="615" spans="1:21" s="151" customFormat="1" ht="15">
      <c r="A615" s="625"/>
      <c r="B615" s="199" t="s">
        <v>165</v>
      </c>
      <c r="C615" s="585"/>
      <c r="D615" s="1794">
        <f t="shared" si="42"/>
        <v>0</v>
      </c>
      <c r="E615" s="1696">
        <f t="shared" si="42"/>
        <v>0</v>
      </c>
      <c r="F615" s="1287">
        <f t="shared" si="42"/>
        <v>0</v>
      </c>
      <c r="G615" s="530"/>
      <c r="H615" s="530"/>
      <c r="I615" s="530"/>
      <c r="J615" s="530"/>
      <c r="K615" s="530"/>
      <c r="L615" s="530"/>
      <c r="M615" s="530"/>
      <c r="N615" s="530"/>
      <c r="O615" s="142"/>
      <c r="P615" s="142"/>
      <c r="Q615" s="142"/>
      <c r="R615" s="142"/>
      <c r="S615" s="142"/>
      <c r="T615" s="142"/>
      <c r="U615" s="142"/>
    </row>
    <row r="616" spans="1:21" s="151" customFormat="1" ht="15">
      <c r="A616" s="1943"/>
      <c r="B616" s="1794" t="str">
        <f>B338</f>
        <v>ABSOLWENT</v>
      </c>
      <c r="C616" s="1794"/>
      <c r="D616" s="1794">
        <f t="shared" si="42"/>
        <v>100000</v>
      </c>
      <c r="E616" s="1794">
        <f t="shared" si="42"/>
        <v>0</v>
      </c>
      <c r="F616" s="1794">
        <f t="shared" si="42"/>
        <v>100000</v>
      </c>
      <c r="G616" s="530"/>
      <c r="H616" s="530"/>
      <c r="I616" s="530"/>
      <c r="J616" s="530"/>
      <c r="K616" s="530"/>
      <c r="L616" s="530"/>
      <c r="M616" s="530"/>
      <c r="N616" s="530"/>
      <c r="O616" s="142"/>
      <c r="P616" s="142"/>
      <c r="Q616" s="142"/>
      <c r="R616" s="142"/>
      <c r="S616" s="142"/>
      <c r="T616" s="142"/>
      <c r="U616" s="142"/>
    </row>
    <row r="617" spans="1:21" s="151" customFormat="1" ht="15">
      <c r="A617" s="1943"/>
      <c r="B617" s="1794" t="str">
        <f>B339</f>
        <v>"PRACA - INTEGRACJA"</v>
      </c>
      <c r="C617" s="1794"/>
      <c r="D617" s="1794">
        <f t="shared" si="42"/>
        <v>100000</v>
      </c>
      <c r="E617" s="1794">
        <f t="shared" si="42"/>
        <v>0</v>
      </c>
      <c r="F617" s="1794">
        <f t="shared" si="42"/>
        <v>100000</v>
      </c>
      <c r="G617" s="530"/>
      <c r="H617" s="530"/>
      <c r="I617" s="530"/>
      <c r="J617" s="530"/>
      <c r="K617" s="530"/>
      <c r="L617" s="530"/>
      <c r="M617" s="530"/>
      <c r="N617" s="530"/>
      <c r="O617" s="142"/>
      <c r="P617" s="142"/>
      <c r="Q617" s="142"/>
      <c r="R617" s="142"/>
      <c r="S617" s="142"/>
      <c r="T617" s="142"/>
      <c r="U617" s="142"/>
    </row>
    <row r="618" spans="1:21" s="151" customFormat="1" ht="15">
      <c r="A618" s="625"/>
      <c r="B618" s="199" t="s">
        <v>179</v>
      </c>
      <c r="C618" s="585"/>
      <c r="D618" s="1794">
        <f t="shared" si="42"/>
        <v>0</v>
      </c>
      <c r="E618" s="1696">
        <f t="shared" si="42"/>
        <v>0</v>
      </c>
      <c r="F618" s="1287">
        <f t="shared" si="42"/>
        <v>0</v>
      </c>
      <c r="G618" s="530"/>
      <c r="H618" s="530"/>
      <c r="I618" s="530"/>
      <c r="J618" s="530"/>
      <c r="K618" s="530"/>
      <c r="L618" s="530"/>
      <c r="M618" s="530"/>
      <c r="N618" s="530"/>
      <c r="O618" s="142"/>
      <c r="P618" s="142"/>
      <c r="Q618" s="142"/>
      <c r="R618" s="142"/>
      <c r="S618" s="142"/>
      <c r="T618" s="142"/>
      <c r="U618" s="142"/>
    </row>
    <row r="619" spans="1:21" s="151" customFormat="1" ht="15">
      <c r="A619" s="625"/>
      <c r="B619" s="615"/>
      <c r="C619" s="585"/>
      <c r="D619" s="1794">
        <f t="shared" si="42"/>
        <v>0</v>
      </c>
      <c r="E619" s="1696">
        <f t="shared" si="42"/>
        <v>0</v>
      </c>
      <c r="F619" s="1287">
        <f t="shared" si="42"/>
        <v>0</v>
      </c>
      <c r="G619" s="654"/>
      <c r="H619" s="654"/>
      <c r="I619" s="654"/>
      <c r="J619" s="654"/>
      <c r="K619" s="654"/>
      <c r="L619" s="654"/>
      <c r="M619" s="654"/>
      <c r="N619" s="654"/>
      <c r="O619" s="269"/>
      <c r="P619" s="269"/>
      <c r="Q619" s="269"/>
      <c r="R619" s="269"/>
      <c r="S619" s="269"/>
      <c r="T619" s="269"/>
      <c r="U619" s="269"/>
    </row>
    <row r="620" spans="1:21" s="242" customFormat="1">
      <c r="A620" s="234" t="s">
        <v>28</v>
      </c>
      <c r="B620" s="260" t="s">
        <v>283</v>
      </c>
      <c r="C620" s="236" t="s">
        <v>114</v>
      </c>
      <c r="D620" s="1792">
        <f>SUM(D622,D624,D626,D628)</f>
        <v>930000000</v>
      </c>
      <c r="E620" s="1695">
        <f>SUM(E622,E624,E626,E628)</f>
        <v>0</v>
      </c>
      <c r="F620" s="1286">
        <f>SUM(F622,F624,F626,F628)</f>
        <v>930000000</v>
      </c>
      <c r="G620" s="530"/>
      <c r="H620" s="530"/>
      <c r="I620" s="530"/>
      <c r="J620" s="530"/>
      <c r="K620" s="530"/>
      <c r="L620" s="530"/>
      <c r="M620" s="530"/>
      <c r="N620" s="530"/>
      <c r="O620" s="142"/>
      <c r="P620" s="142"/>
      <c r="Q620" s="142"/>
      <c r="R620" s="142"/>
      <c r="S620" s="142"/>
      <c r="T620" s="142"/>
      <c r="U620" s="142"/>
    </row>
    <row r="621" spans="1:21" s="178" customFormat="1">
      <c r="A621" s="592"/>
      <c r="B621" s="176" t="s">
        <v>284</v>
      </c>
      <c r="C621" s="626"/>
      <c r="D621" s="1760"/>
      <c r="E621" s="1663"/>
      <c r="F621" s="1259"/>
      <c r="G621" s="530"/>
      <c r="H621" s="530"/>
      <c r="I621" s="530"/>
      <c r="J621" s="530"/>
      <c r="K621" s="530"/>
      <c r="L621" s="530"/>
      <c r="M621" s="530"/>
      <c r="N621" s="530"/>
      <c r="O621" s="142"/>
      <c r="P621" s="142"/>
      <c r="Q621" s="142"/>
      <c r="R621" s="142"/>
      <c r="S621" s="142"/>
      <c r="T621" s="142"/>
      <c r="U621" s="142"/>
    </row>
    <row r="622" spans="1:21" s="142" customFormat="1" ht="15" customHeight="1">
      <c r="A622" s="625"/>
      <c r="B622" s="156" t="s">
        <v>285</v>
      </c>
      <c r="C622" s="627"/>
      <c r="D622" s="1812">
        <f>D344</f>
        <v>143000000</v>
      </c>
      <c r="E622" s="1716">
        <f>E344</f>
        <v>0</v>
      </c>
      <c r="F622" s="1304">
        <f>F344</f>
        <v>143000000</v>
      </c>
      <c r="G622" s="530"/>
      <c r="H622" s="530"/>
      <c r="I622" s="530"/>
      <c r="J622" s="530"/>
      <c r="K622" s="530"/>
      <c r="L622" s="530"/>
      <c r="M622" s="530"/>
      <c r="N622" s="530"/>
    </row>
    <row r="623" spans="1:21" s="142" customFormat="1" ht="15.75" customHeight="1">
      <c r="A623" s="625"/>
      <c r="B623" s="628"/>
      <c r="C623" s="627"/>
      <c r="D623" s="1784"/>
      <c r="E623" s="1688"/>
      <c r="F623" s="1281"/>
      <c r="G623" s="524"/>
      <c r="H623" s="524"/>
      <c r="I623" s="524"/>
      <c r="J623" s="524"/>
      <c r="K623" s="524"/>
      <c r="L623" s="524"/>
      <c r="M623" s="524"/>
      <c r="N623" s="524"/>
      <c r="O623" s="136"/>
      <c r="P623" s="136"/>
      <c r="Q623" s="136"/>
      <c r="R623" s="136"/>
      <c r="S623" s="136"/>
      <c r="T623" s="136"/>
      <c r="U623" s="136"/>
    </row>
    <row r="624" spans="1:21" s="142" customFormat="1">
      <c r="A624" s="625"/>
      <c r="B624" s="156" t="s">
        <v>286</v>
      </c>
      <c r="C624" s="627"/>
      <c r="D624" s="1812">
        <f>D346</f>
        <v>3575000</v>
      </c>
      <c r="E624" s="1716">
        <f>E346</f>
        <v>0</v>
      </c>
      <c r="F624" s="1304">
        <f>F346</f>
        <v>3575000</v>
      </c>
      <c r="G624" s="524"/>
      <c r="H624" s="524"/>
      <c r="I624" s="524"/>
      <c r="J624" s="524"/>
      <c r="K624" s="524"/>
      <c r="L624" s="524"/>
      <c r="M624" s="524"/>
      <c r="N624" s="524"/>
      <c r="O624" s="136"/>
      <c r="P624" s="136"/>
      <c r="Q624" s="136"/>
      <c r="R624" s="136"/>
      <c r="S624" s="136"/>
      <c r="T624" s="136"/>
      <c r="U624" s="136"/>
    </row>
    <row r="625" spans="1:21" s="142" customFormat="1">
      <c r="A625" s="625"/>
      <c r="B625" s="628"/>
      <c r="C625" s="627"/>
      <c r="D625" s="1784"/>
      <c r="E625" s="1688"/>
      <c r="F625" s="1281"/>
      <c r="G625" s="655"/>
      <c r="H625" s="655"/>
      <c r="I625" s="655"/>
      <c r="J625" s="655"/>
      <c r="K625" s="655"/>
      <c r="L625" s="655"/>
      <c r="M625" s="655"/>
      <c r="N625" s="655"/>
      <c r="O625" s="273"/>
      <c r="P625" s="273"/>
      <c r="Q625" s="273"/>
      <c r="R625" s="273"/>
      <c r="S625" s="273"/>
      <c r="T625" s="273"/>
      <c r="U625" s="273"/>
    </row>
    <row r="626" spans="1:21" s="142" customFormat="1">
      <c r="A626" s="625"/>
      <c r="B626" s="156" t="s">
        <v>287</v>
      </c>
      <c r="C626" s="627"/>
      <c r="D626" s="1812">
        <f>D348</f>
        <v>764317000</v>
      </c>
      <c r="E626" s="1716">
        <f>E348</f>
        <v>0</v>
      </c>
      <c r="F626" s="1304">
        <f>F348</f>
        <v>764317000</v>
      </c>
      <c r="G626" s="655"/>
      <c r="H626" s="655"/>
      <c r="I626" s="655"/>
      <c r="J626" s="655"/>
      <c r="K626" s="655"/>
      <c r="L626" s="655"/>
      <c r="M626" s="655"/>
      <c r="N626" s="655"/>
      <c r="O626" s="273"/>
      <c r="P626" s="273"/>
      <c r="Q626" s="273"/>
      <c r="R626" s="273"/>
      <c r="S626" s="273"/>
      <c r="T626" s="273"/>
      <c r="U626" s="273"/>
    </row>
    <row r="627" spans="1:21" s="178" customFormat="1">
      <c r="A627" s="592"/>
      <c r="B627" s="622"/>
      <c r="C627" s="585"/>
      <c r="D627" s="1784"/>
      <c r="E627" s="1688"/>
      <c r="F627" s="1281"/>
      <c r="G627" s="524"/>
      <c r="H627" s="524"/>
      <c r="I627" s="524"/>
      <c r="J627" s="524"/>
      <c r="K627" s="524"/>
      <c r="L627" s="524"/>
      <c r="M627" s="524"/>
      <c r="N627" s="524"/>
      <c r="O627" s="136"/>
      <c r="P627" s="136"/>
      <c r="Q627" s="136"/>
      <c r="R627" s="136"/>
      <c r="S627" s="136"/>
      <c r="T627" s="136"/>
      <c r="U627" s="136"/>
    </row>
    <row r="628" spans="1:21" s="142" customFormat="1">
      <c r="A628" s="625"/>
      <c r="B628" s="156" t="s">
        <v>289</v>
      </c>
      <c r="C628" s="627"/>
      <c r="D628" s="1812">
        <f>D350</f>
        <v>19108000</v>
      </c>
      <c r="E628" s="1716">
        <f>E350</f>
        <v>0</v>
      </c>
      <c r="F628" s="1304">
        <f>F350</f>
        <v>19108000</v>
      </c>
      <c r="G628" s="524"/>
      <c r="H628" s="524"/>
      <c r="I628" s="524"/>
      <c r="J628" s="524"/>
      <c r="K628" s="524"/>
      <c r="L628" s="524"/>
      <c r="M628" s="524"/>
      <c r="N628" s="524"/>
      <c r="O628" s="136"/>
      <c r="P628" s="136"/>
      <c r="Q628" s="136"/>
      <c r="R628" s="136"/>
      <c r="S628" s="136"/>
      <c r="T628" s="136"/>
      <c r="U628" s="136"/>
    </row>
    <row r="629" spans="1:21" s="142" customFormat="1">
      <c r="A629" s="625"/>
      <c r="B629" s="628"/>
      <c r="C629" s="627"/>
      <c r="D629" s="1784"/>
      <c r="E629" s="1688"/>
      <c r="F629" s="1281"/>
      <c r="G629" s="524"/>
      <c r="H629" s="524"/>
      <c r="I629" s="524"/>
      <c r="J629" s="524"/>
      <c r="K629" s="524"/>
      <c r="L629" s="524"/>
      <c r="M629" s="524"/>
      <c r="N629" s="524"/>
      <c r="O629" s="136"/>
      <c r="P629" s="136"/>
      <c r="Q629" s="136"/>
      <c r="R629" s="136"/>
      <c r="S629" s="136"/>
      <c r="T629" s="136"/>
      <c r="U629" s="136"/>
    </row>
    <row r="630" spans="1:21" s="269" customFormat="1">
      <c r="A630" s="266" t="s">
        <v>30</v>
      </c>
      <c r="B630" s="267" t="s">
        <v>72</v>
      </c>
      <c r="C630" s="268" t="s">
        <v>80</v>
      </c>
      <c r="D630" s="1813">
        <f>SUM(D632:D634)</f>
        <v>300000</v>
      </c>
      <c r="E630" s="1813">
        <f>SUM(E632:E634)</f>
        <v>0</v>
      </c>
      <c r="F630" s="1813">
        <f>SUM(F632:F634)</f>
        <v>300000</v>
      </c>
      <c r="G630" s="524"/>
      <c r="H630" s="524"/>
      <c r="I630" s="524"/>
      <c r="J630" s="524"/>
      <c r="K630" s="524"/>
      <c r="L630" s="524"/>
      <c r="M630" s="524"/>
      <c r="N630" s="524"/>
      <c r="O630" s="136"/>
      <c r="P630" s="136"/>
      <c r="Q630" s="136"/>
      <c r="R630" s="136"/>
      <c r="S630" s="136"/>
      <c r="T630" s="136"/>
      <c r="U630" s="136"/>
    </row>
    <row r="631" spans="1:21" s="142" customFormat="1">
      <c r="A631" s="592"/>
      <c r="B631" s="176" t="s">
        <v>290</v>
      </c>
      <c r="C631" s="626"/>
      <c r="D631" s="1783"/>
      <c r="E631" s="1687"/>
      <c r="F631" s="1280"/>
      <c r="G631" s="545"/>
      <c r="H631" s="545"/>
      <c r="I631" s="545"/>
      <c r="J631" s="545"/>
      <c r="K631" s="545"/>
      <c r="L631" s="545"/>
      <c r="M631" s="545"/>
      <c r="N631" s="545"/>
      <c r="O631" s="189"/>
      <c r="P631" s="189"/>
      <c r="Q631" s="189"/>
      <c r="R631" s="189"/>
      <c r="S631" s="189"/>
      <c r="T631" s="189"/>
      <c r="U631" s="189"/>
    </row>
    <row r="632" spans="1:21" s="142" customFormat="1">
      <c r="A632" s="592"/>
      <c r="B632" s="176" t="s">
        <v>291</v>
      </c>
      <c r="C632" s="157" t="s">
        <v>134</v>
      </c>
      <c r="D632" s="1811">
        <f t="shared" ref="D632:F634" si="43">D354</f>
        <v>0</v>
      </c>
      <c r="E632" s="1715">
        <f t="shared" si="43"/>
        <v>0</v>
      </c>
      <c r="F632" s="1303">
        <f t="shared" si="43"/>
        <v>0</v>
      </c>
      <c r="G632" s="545"/>
      <c r="H632" s="545"/>
      <c r="I632" s="545"/>
      <c r="J632" s="545"/>
      <c r="K632" s="545"/>
      <c r="L632" s="545"/>
      <c r="M632" s="545"/>
      <c r="N632" s="545"/>
      <c r="O632" s="189"/>
      <c r="P632" s="189"/>
      <c r="Q632" s="189"/>
      <c r="R632" s="189"/>
      <c r="S632" s="189"/>
      <c r="T632" s="189"/>
      <c r="U632" s="189"/>
    </row>
    <row r="633" spans="1:21" s="142" customFormat="1" ht="16.5" thickBot="1">
      <c r="A633" s="657"/>
      <c r="B633" s="1968" t="s">
        <v>292</v>
      </c>
      <c r="C633" s="157" t="s">
        <v>293</v>
      </c>
      <c r="D633" s="1811">
        <f t="shared" si="43"/>
        <v>0</v>
      </c>
      <c r="E633" s="1971">
        <f t="shared" si="43"/>
        <v>0</v>
      </c>
      <c r="F633" s="1972">
        <f t="shared" si="43"/>
        <v>0</v>
      </c>
      <c r="G633" s="545"/>
      <c r="H633" s="545"/>
      <c r="I633" s="545"/>
      <c r="J633" s="545"/>
      <c r="K633" s="545"/>
      <c r="L633" s="545"/>
      <c r="M633" s="545"/>
      <c r="N633" s="545"/>
      <c r="O633" s="189"/>
      <c r="P633" s="189"/>
      <c r="Q633" s="189"/>
      <c r="R633" s="189"/>
      <c r="S633" s="189"/>
      <c r="T633" s="189"/>
      <c r="U633" s="189"/>
    </row>
    <row r="634" spans="1:21" s="142" customFormat="1" ht="16.5" thickBot="1">
      <c r="A634" s="1970"/>
      <c r="B634" s="270" t="s">
        <v>292</v>
      </c>
      <c r="C634" s="271" t="s">
        <v>1164</v>
      </c>
      <c r="D634" s="1814">
        <f t="shared" si="43"/>
        <v>300000</v>
      </c>
      <c r="E634" s="1717">
        <f t="shared" si="43"/>
        <v>0</v>
      </c>
      <c r="F634" s="1305">
        <f t="shared" si="43"/>
        <v>300000</v>
      </c>
      <c r="G634" s="545"/>
      <c r="H634" s="545"/>
      <c r="I634" s="545"/>
      <c r="J634" s="545"/>
      <c r="K634" s="545"/>
      <c r="L634" s="545"/>
      <c r="M634" s="545"/>
      <c r="N634" s="545"/>
      <c r="O634" s="189"/>
      <c r="P634" s="189"/>
      <c r="Q634" s="189"/>
      <c r="R634" s="189"/>
      <c r="S634" s="189"/>
      <c r="T634" s="189"/>
      <c r="U634" s="189"/>
    </row>
    <row r="635" spans="1:21">
      <c r="A635" s="658"/>
      <c r="B635" s="639"/>
      <c r="C635" s="640"/>
      <c r="D635" s="1728"/>
      <c r="E635" s="1718"/>
      <c r="F635" s="1306"/>
      <c r="G635" s="545"/>
      <c r="H635" s="545"/>
      <c r="I635" s="545"/>
      <c r="J635" s="545"/>
      <c r="K635" s="545"/>
      <c r="L635" s="545"/>
      <c r="M635" s="545"/>
      <c r="N635" s="545"/>
      <c r="O635" s="189"/>
      <c r="P635" s="189"/>
      <c r="Q635" s="189"/>
      <c r="R635" s="189"/>
      <c r="S635" s="189"/>
      <c r="T635" s="189"/>
      <c r="U635" s="189"/>
    </row>
    <row r="636" spans="1:21" ht="19.5" thickBot="1">
      <c r="A636" s="272" t="s">
        <v>305</v>
      </c>
      <c r="B636" s="659"/>
      <c r="C636" s="659"/>
      <c r="D636" s="1815"/>
      <c r="E636" s="1719"/>
      <c r="F636" s="1307"/>
      <c r="G636" s="545"/>
      <c r="H636" s="545"/>
      <c r="I636" s="545"/>
      <c r="J636" s="545"/>
      <c r="K636" s="545"/>
      <c r="L636" s="545"/>
      <c r="M636" s="545"/>
      <c r="N636" s="545"/>
      <c r="O636" s="189"/>
      <c r="P636" s="189"/>
      <c r="Q636" s="189"/>
      <c r="R636" s="189"/>
      <c r="S636" s="189"/>
      <c r="T636" s="189"/>
      <c r="U636" s="189"/>
    </row>
    <row r="637" spans="1:21" s="273" customFormat="1" ht="71.25" customHeight="1" thickBot="1">
      <c r="A637" s="1994" t="s">
        <v>7</v>
      </c>
      <c r="B637" s="1995" t="s">
        <v>8</v>
      </c>
      <c r="C637" s="1995"/>
      <c r="D637" s="1816" t="str">
        <f>D67</f>
        <v>Plan wg Ustawy Budżetowej 
na 2017 r.</v>
      </c>
      <c r="E637" s="1720" t="str">
        <f>E67</f>
        <v xml:space="preserve">Zmiany  </v>
      </c>
      <c r="F637" s="1308" t="str">
        <f>F67</f>
        <v>Plan 
po zmianach 2017</v>
      </c>
      <c r="G637" s="656"/>
      <c r="H637" s="656"/>
      <c r="I637" s="656"/>
      <c r="J637" s="656"/>
      <c r="K637" s="656"/>
      <c r="L637" s="656"/>
      <c r="M637" s="656"/>
      <c r="N637" s="656"/>
      <c r="O637" s="276"/>
      <c r="P637" s="276"/>
      <c r="Q637" s="276"/>
      <c r="R637" s="276"/>
      <c r="S637" s="276"/>
      <c r="T637" s="276"/>
      <c r="U637" s="276"/>
    </row>
    <row r="638" spans="1:21" s="273" customFormat="1" ht="16.5" customHeight="1" thickBot="1">
      <c r="A638" s="1994"/>
      <c r="B638" s="1995"/>
      <c r="C638" s="1995"/>
      <c r="D638" s="1999"/>
      <c r="E638" s="1999"/>
      <c r="F638" s="2000"/>
      <c r="G638" s="545"/>
      <c r="H638" s="545"/>
      <c r="I638" s="545"/>
      <c r="J638" s="545"/>
      <c r="K638" s="545"/>
      <c r="L638" s="545"/>
      <c r="M638" s="545"/>
      <c r="N638" s="545"/>
      <c r="O638" s="189"/>
      <c r="P638" s="189"/>
      <c r="Q638" s="189"/>
      <c r="R638" s="189"/>
      <c r="S638" s="189"/>
      <c r="T638" s="189"/>
      <c r="U638" s="189"/>
    </row>
    <row r="639" spans="1:21" ht="12.75" customHeight="1" thickBot="1">
      <c r="A639" s="560"/>
      <c r="B639" s="1990"/>
      <c r="C639" s="1990"/>
      <c r="D639" s="1730"/>
      <c r="E639" s="1634"/>
      <c r="F639" s="1234"/>
      <c r="G639" s="524"/>
      <c r="H639" s="524"/>
      <c r="I639" s="524"/>
      <c r="J639" s="524"/>
      <c r="K639" s="524"/>
      <c r="L639" s="524"/>
      <c r="M639" s="524"/>
      <c r="N639" s="524"/>
    </row>
    <row r="640" spans="1:21" ht="12.75" customHeight="1">
      <c r="A640" s="563"/>
      <c r="B640" s="564"/>
      <c r="C640" s="565"/>
      <c r="D640" s="1817"/>
      <c r="E640" s="1721"/>
      <c r="F640" s="1309"/>
      <c r="G640" s="655"/>
      <c r="H640" s="655"/>
      <c r="I640" s="655"/>
      <c r="J640" s="655"/>
      <c r="K640" s="655"/>
      <c r="L640" s="655"/>
      <c r="M640" s="655"/>
      <c r="N640" s="655"/>
      <c r="O640" s="273"/>
      <c r="P640" s="273"/>
      <c r="Q640" s="273"/>
      <c r="R640" s="273"/>
      <c r="S640" s="273"/>
      <c r="T640" s="273"/>
      <c r="U640" s="273"/>
    </row>
    <row r="641" spans="1:21" ht="15.75" customHeight="1">
      <c r="A641" s="594"/>
      <c r="B641" s="1998"/>
      <c r="C641" s="1998"/>
      <c r="D641" s="1818"/>
      <c r="E641" s="1722"/>
      <c r="F641" s="1310"/>
      <c r="G641" s="655"/>
      <c r="H641" s="655"/>
      <c r="I641" s="655"/>
      <c r="J641" s="655"/>
      <c r="K641" s="655"/>
      <c r="L641" s="655"/>
      <c r="M641" s="655"/>
      <c r="N641" s="655"/>
      <c r="O641" s="273"/>
      <c r="P641" s="273"/>
      <c r="Q641" s="273"/>
      <c r="R641" s="273"/>
      <c r="S641" s="273"/>
      <c r="T641" s="273"/>
      <c r="U641" s="273"/>
    </row>
    <row r="642" spans="1:21" ht="30">
      <c r="A642" s="229" t="s">
        <v>14</v>
      </c>
      <c r="B642" s="274" t="s">
        <v>306</v>
      </c>
      <c r="C642" s="660"/>
      <c r="D642" s="1819">
        <f>SUM(D643:D648)</f>
        <v>0</v>
      </c>
      <c r="E642" s="1723">
        <f>SUM(E643:E648)</f>
        <v>0</v>
      </c>
      <c r="F642" s="1311">
        <f>SUM(F643:F648)</f>
        <v>0</v>
      </c>
      <c r="G642" s="524"/>
      <c r="H642" s="524"/>
      <c r="I642" s="524"/>
      <c r="J642" s="524"/>
      <c r="K642" s="524"/>
      <c r="L642" s="524"/>
      <c r="M642" s="524"/>
      <c r="N642" s="524"/>
    </row>
    <row r="643" spans="1:21" s="189" customFormat="1">
      <c r="A643" s="159" t="s">
        <v>16</v>
      </c>
      <c r="B643" s="1996" t="s">
        <v>307</v>
      </c>
      <c r="C643" s="1996"/>
      <c r="D643" s="1795"/>
      <c r="E643" s="1697"/>
      <c r="F643" s="1288"/>
      <c r="G643" s="524"/>
      <c r="H643" s="524"/>
      <c r="I643" s="524"/>
      <c r="J643" s="524"/>
      <c r="K643" s="524"/>
      <c r="L643" s="524"/>
      <c r="M643" s="524"/>
      <c r="N643" s="524"/>
      <c r="O643" s="136"/>
      <c r="P643" s="136"/>
      <c r="Q643" s="136"/>
      <c r="R643" s="136"/>
      <c r="S643" s="136"/>
      <c r="T643" s="136"/>
      <c r="U643" s="136"/>
    </row>
    <row r="644" spans="1:21" s="189" customFormat="1">
      <c r="A644" s="159" t="s">
        <v>17</v>
      </c>
      <c r="B644" s="1996" t="s">
        <v>308</v>
      </c>
      <c r="C644" s="1996"/>
      <c r="D644" s="1795"/>
      <c r="E644" s="1697"/>
      <c r="F644" s="1288"/>
      <c r="G644" s="652"/>
      <c r="H644" s="1875" t="e">
        <f>I361</f>
        <v>#REF!</v>
      </c>
      <c r="I644" s="1875"/>
      <c r="J644" s="1875" t="e">
        <f>K361</f>
        <v>#REF!</v>
      </c>
      <c r="K644" s="1875"/>
      <c r="L644" s="1875" t="e">
        <f t="shared" ref="L644:N645" si="44">M361</f>
        <v>#REF!</v>
      </c>
      <c r="M644" s="1875" t="e">
        <f t="shared" si="44"/>
        <v>#REF!</v>
      </c>
      <c r="N644" s="1875" t="e">
        <f t="shared" si="44"/>
        <v>#REF!</v>
      </c>
      <c r="O644" s="261"/>
      <c r="P644" s="261"/>
      <c r="Q644" s="261"/>
      <c r="R644" s="261"/>
      <c r="S644" s="261"/>
      <c r="T644" s="261"/>
      <c r="U644" s="261"/>
    </row>
    <row r="645" spans="1:21" s="189" customFormat="1" ht="15.75" customHeight="1">
      <c r="A645" s="611"/>
      <c r="B645" s="1996" t="s">
        <v>309</v>
      </c>
      <c r="C645" s="1996"/>
      <c r="D645" s="1795"/>
      <c r="E645" s="1697"/>
      <c r="F645" s="1288"/>
      <c r="G645" s="524"/>
      <c r="H645" s="1875" t="e">
        <f>I362</f>
        <v>#REF!</v>
      </c>
      <c r="I645" s="1875"/>
      <c r="J645" s="1875" t="e">
        <f>K362</f>
        <v>#REF!</v>
      </c>
      <c r="K645" s="1875"/>
      <c r="L645" s="1875" t="e">
        <f t="shared" si="44"/>
        <v>#REF!</v>
      </c>
      <c r="M645" s="1875" t="e">
        <f t="shared" si="44"/>
        <v>#REF!</v>
      </c>
      <c r="N645" s="1875" t="e">
        <f t="shared" si="44"/>
        <v>#REF!</v>
      </c>
      <c r="O645" s="136"/>
      <c r="P645" s="136"/>
      <c r="Q645" s="136"/>
      <c r="R645" s="136"/>
      <c r="S645" s="136"/>
      <c r="T645" s="136"/>
      <c r="U645" s="136"/>
    </row>
    <row r="646" spans="1:21" s="189" customFormat="1" ht="15.75" customHeight="1">
      <c r="A646" s="159" t="s">
        <v>300</v>
      </c>
      <c r="B646" s="1996" t="s">
        <v>310</v>
      </c>
      <c r="C646" s="1996"/>
      <c r="D646" s="1795"/>
      <c r="E646" s="1697"/>
      <c r="F646" s="1288"/>
      <c r="G646" s="524"/>
      <c r="H646" s="524"/>
      <c r="I646" s="524"/>
      <c r="J646" s="524"/>
      <c r="K646" s="524"/>
      <c r="L646" s="524"/>
      <c r="M646" s="524"/>
      <c r="N646" s="524"/>
      <c r="O646" s="136"/>
      <c r="P646" s="136"/>
      <c r="Q646" s="136"/>
      <c r="R646" s="136"/>
      <c r="S646" s="136"/>
      <c r="T646" s="136"/>
      <c r="U646" s="136"/>
    </row>
    <row r="647" spans="1:21" s="189" customFormat="1" ht="15.75" customHeight="1">
      <c r="A647" s="159" t="s">
        <v>311</v>
      </c>
      <c r="B647" s="1996" t="s">
        <v>312</v>
      </c>
      <c r="C647" s="1996"/>
      <c r="D647" s="1795"/>
      <c r="E647" s="1697"/>
      <c r="F647" s="1288"/>
      <c r="G647" s="524"/>
      <c r="H647" s="524"/>
      <c r="I647" s="524"/>
      <c r="J647" s="524"/>
      <c r="K647" s="524"/>
      <c r="L647" s="524"/>
      <c r="M647" s="524"/>
      <c r="N647" s="524"/>
      <c r="O647" s="136"/>
      <c r="P647" s="136"/>
      <c r="Q647" s="136"/>
      <c r="R647" s="136"/>
      <c r="S647" s="136"/>
      <c r="T647" s="136"/>
      <c r="U647" s="136"/>
    </row>
    <row r="648" spans="1:21" s="276" customFormat="1" ht="15.75" customHeight="1" thickBot="1">
      <c r="A648" s="275" t="s">
        <v>313</v>
      </c>
      <c r="B648" s="1997" t="s">
        <v>314</v>
      </c>
      <c r="C648" s="1997"/>
      <c r="D648" s="1820"/>
      <c r="E648" s="1724"/>
      <c r="F648" s="1312"/>
      <c r="G648" s="524"/>
      <c r="H648" s="524"/>
      <c r="I648" s="524"/>
      <c r="J648" s="524"/>
      <c r="K648" s="524"/>
      <c r="L648" s="524"/>
      <c r="M648" s="524"/>
      <c r="N648" s="524"/>
      <c r="O648" s="136"/>
      <c r="P648" s="136"/>
      <c r="Q648" s="136"/>
      <c r="R648" s="136"/>
      <c r="S648" s="136"/>
      <c r="T648" s="136"/>
      <c r="U648" s="136"/>
    </row>
    <row r="649" spans="1:21" s="189" customFormat="1" ht="9" customHeight="1">
      <c r="A649" s="661"/>
      <c r="B649" s="662"/>
      <c r="C649" s="662"/>
      <c r="D649" s="1821"/>
      <c r="E649" s="1313"/>
      <c r="F649" s="1313"/>
      <c r="G649" s="524"/>
      <c r="H649" s="524"/>
      <c r="I649" s="524"/>
      <c r="J649" s="524"/>
      <c r="K649" s="524"/>
      <c r="L649" s="524"/>
      <c r="M649" s="524"/>
      <c r="N649" s="524"/>
      <c r="O649" s="136"/>
      <c r="P649" s="136"/>
      <c r="Q649" s="136"/>
      <c r="R649" s="136"/>
      <c r="S649" s="136"/>
      <c r="T649" s="136"/>
      <c r="U649" s="136"/>
    </row>
    <row r="650" spans="1:21" ht="19.5" thickBot="1">
      <c r="A650" s="272" t="s">
        <v>315</v>
      </c>
      <c r="B650" s="659"/>
      <c r="C650" s="659"/>
      <c r="D650" s="1815"/>
      <c r="E650" s="1314"/>
      <c r="F650" s="1314"/>
      <c r="G650" s="524"/>
      <c r="H650" s="524"/>
      <c r="I650" s="524"/>
      <c r="J650" s="524"/>
      <c r="K650" s="524"/>
      <c r="L650" s="524"/>
      <c r="M650" s="524"/>
      <c r="N650" s="524"/>
    </row>
    <row r="651" spans="1:21" s="273" customFormat="1" ht="63" customHeight="1" thickBot="1">
      <c r="A651" s="1994" t="s">
        <v>7</v>
      </c>
      <c r="B651" s="1995" t="s">
        <v>8</v>
      </c>
      <c r="C651" s="1995"/>
      <c r="D651" s="1816" t="str">
        <f>D637</f>
        <v>Plan wg Ustawy Budżetowej 
na 2017 r.</v>
      </c>
      <c r="E651" s="1720" t="str">
        <f>E637</f>
        <v xml:space="preserve">Zmiany  </v>
      </c>
      <c r="F651" s="1308" t="str">
        <f>F637</f>
        <v>Plan 
po zmianach 2017</v>
      </c>
      <c r="G651" s="524"/>
      <c r="H651" s="524"/>
      <c r="I651" s="524"/>
      <c r="J651" s="524"/>
      <c r="K651" s="524"/>
      <c r="L651" s="524"/>
      <c r="M651" s="524"/>
      <c r="N651" s="524"/>
      <c r="O651" s="136"/>
      <c r="P651" s="136"/>
      <c r="Q651" s="136"/>
      <c r="R651" s="136"/>
      <c r="S651" s="136"/>
      <c r="T651" s="136"/>
      <c r="U651" s="136"/>
    </row>
    <row r="652" spans="1:21" s="273" customFormat="1" ht="16.5" customHeight="1" thickBot="1">
      <c r="A652" s="1994"/>
      <c r="B652" s="1995"/>
      <c r="C652" s="1995"/>
      <c r="D652" s="1999"/>
      <c r="E652" s="1999"/>
      <c r="F652" s="2000"/>
      <c r="G652" s="524"/>
      <c r="H652" s="524"/>
      <c r="I652" s="524"/>
      <c r="J652" s="524"/>
      <c r="K652" s="524"/>
      <c r="L652" s="524"/>
      <c r="M652" s="524"/>
      <c r="N652" s="524"/>
      <c r="O652" s="136"/>
      <c r="P652" s="136"/>
      <c r="Q652" s="136"/>
      <c r="R652" s="136"/>
      <c r="S652" s="136"/>
      <c r="T652" s="136"/>
      <c r="U652" s="136"/>
    </row>
    <row r="653" spans="1:21" ht="12.75" customHeight="1" thickBot="1">
      <c r="A653" s="140" t="s">
        <v>316</v>
      </c>
      <c r="B653" s="1990"/>
      <c r="C653" s="1990"/>
      <c r="D653" s="1730"/>
      <c r="E653" s="1634"/>
      <c r="F653" s="1234"/>
      <c r="G653" s="524"/>
      <c r="H653" s="524"/>
      <c r="I653" s="524"/>
      <c r="J653" s="524"/>
      <c r="K653" s="524"/>
      <c r="L653" s="524"/>
      <c r="M653" s="524"/>
      <c r="N653" s="524"/>
    </row>
    <row r="654" spans="1:21">
      <c r="A654" s="663"/>
      <c r="B654" s="564"/>
      <c r="C654" s="664"/>
      <c r="D654" s="1822"/>
      <c r="E654" s="1725"/>
      <c r="F654" s="1315"/>
      <c r="G654" s="524"/>
      <c r="H654" s="524"/>
      <c r="I654" s="524"/>
      <c r="J654" s="524"/>
      <c r="K654" s="524"/>
      <c r="L654" s="524"/>
      <c r="M654" s="524"/>
      <c r="N654" s="524"/>
    </row>
    <row r="655" spans="1:21" s="261" customFormat="1">
      <c r="A655" s="277" t="s">
        <v>14</v>
      </c>
      <c r="B655" s="278" t="s">
        <v>317</v>
      </c>
      <c r="C655" s="665"/>
      <c r="D655" s="1823">
        <f>SUM(D656:D657)</f>
        <v>153109000</v>
      </c>
      <c r="E655" s="1726">
        <f>SUM(E656:E657)</f>
        <v>0</v>
      </c>
      <c r="F655" s="1316">
        <f>SUM(F656:F657)</f>
        <v>153109000</v>
      </c>
      <c r="G655" s="524"/>
      <c r="H655" s="524"/>
      <c r="I655" s="524"/>
      <c r="J655" s="524"/>
      <c r="K655" s="524"/>
      <c r="L655" s="524"/>
      <c r="M655" s="524"/>
      <c r="N655" s="524"/>
      <c r="O655" s="136"/>
      <c r="P655" s="136"/>
      <c r="Q655" s="136"/>
      <c r="R655" s="136"/>
      <c r="S655" s="136"/>
      <c r="T655" s="136"/>
      <c r="U655" s="136"/>
    </row>
    <row r="656" spans="1:21">
      <c r="A656" s="229" t="s">
        <v>16</v>
      </c>
      <c r="B656" s="274" t="s">
        <v>318</v>
      </c>
      <c r="C656" s="660"/>
      <c r="D656" s="1824">
        <v>103109000</v>
      </c>
      <c r="E656" s="1824"/>
      <c r="F656" s="1317">
        <f>E656+D656</f>
        <v>103109000</v>
      </c>
      <c r="G656" s="524"/>
      <c r="H656" s="524"/>
      <c r="I656" s="524"/>
      <c r="J656" s="524"/>
      <c r="K656" s="524"/>
      <c r="L656" s="524"/>
      <c r="M656" s="524"/>
      <c r="N656" s="524"/>
    </row>
    <row r="657" spans="1:14" ht="16.5" thickBot="1">
      <c r="A657" s="279" t="s">
        <v>17</v>
      </c>
      <c r="B657" s="280" t="s">
        <v>319</v>
      </c>
      <c r="C657" s="666"/>
      <c r="D657" s="1825">
        <v>50000000</v>
      </c>
      <c r="E657" s="1825"/>
      <c r="F657" s="1317">
        <f>E657+D657</f>
        <v>50000000</v>
      </c>
      <c r="G657" s="524"/>
      <c r="H657" s="524"/>
      <c r="I657" s="524"/>
      <c r="J657" s="524"/>
      <c r="K657" s="524"/>
      <c r="L657" s="524"/>
      <c r="M657" s="524"/>
      <c r="N657" s="524"/>
    </row>
    <row r="658" spans="1:14">
      <c r="A658" s="668"/>
      <c r="B658" s="667"/>
      <c r="C658" s="557"/>
      <c r="D658" s="1318"/>
      <c r="E658" s="1318"/>
      <c r="F658" s="1318"/>
      <c r="G658" s="524"/>
      <c r="H658" s="524"/>
      <c r="I658" s="524"/>
      <c r="J658" s="524"/>
      <c r="K658" s="524"/>
      <c r="L658" s="524"/>
      <c r="M658" s="524"/>
      <c r="N658" s="524"/>
    </row>
    <row r="659" spans="1:14" ht="15.75" customHeight="1">
      <c r="A659" s="668"/>
      <c r="B659" s="149" t="s">
        <v>320</v>
      </c>
      <c r="C659" s="580"/>
      <c r="D659" s="1319"/>
      <c r="E659" s="1319"/>
      <c r="F659" s="1319"/>
      <c r="G659" s="524"/>
      <c r="H659" s="524"/>
      <c r="I659" s="524"/>
      <c r="J659" s="524"/>
      <c r="K659" s="524"/>
      <c r="L659" s="524"/>
      <c r="M659" s="524"/>
      <c r="N659" s="524"/>
    </row>
    <row r="660" spans="1:14">
      <c r="A660" s="669"/>
      <c r="B660" s="149" t="s">
        <v>321</v>
      </c>
      <c r="C660" s="580"/>
      <c r="D660" s="1319"/>
      <c r="E660" s="1319"/>
      <c r="F660" s="1319"/>
      <c r="G660" s="524"/>
      <c r="H660" s="524"/>
      <c r="I660" s="524"/>
      <c r="J660" s="524"/>
      <c r="K660" s="524"/>
      <c r="L660" s="524"/>
      <c r="M660" s="524"/>
      <c r="N660" s="524"/>
    </row>
    <row r="661" spans="1:14">
      <c r="A661" s="669"/>
      <c r="B661" s="149" t="s">
        <v>322</v>
      </c>
      <c r="C661" s="580"/>
      <c r="D661" s="1319"/>
      <c r="E661" s="1319"/>
      <c r="F661" s="1319"/>
      <c r="G661" s="524"/>
      <c r="H661" s="524"/>
      <c r="I661" s="524"/>
      <c r="J661" s="524"/>
      <c r="K661" s="524"/>
      <c r="L661" s="524"/>
      <c r="M661" s="524"/>
      <c r="N661" s="524"/>
    </row>
    <row r="662" spans="1:14">
      <c r="A662" s="669"/>
      <c r="B662" s="149" t="s">
        <v>323</v>
      </c>
      <c r="C662" s="580"/>
      <c r="D662" s="1319"/>
      <c r="E662" s="1319"/>
      <c r="F662" s="1319"/>
      <c r="G662" s="524"/>
      <c r="H662" s="524"/>
      <c r="I662" s="524"/>
      <c r="J662" s="524"/>
      <c r="K662" s="524"/>
      <c r="L662" s="524"/>
      <c r="M662" s="524"/>
      <c r="N662" s="524"/>
    </row>
    <row r="663" spans="1:14">
      <c r="A663" s="669"/>
      <c r="B663" s="149" t="s">
        <v>324</v>
      </c>
      <c r="C663" s="580"/>
      <c r="D663" s="1230"/>
      <c r="E663" s="1230"/>
      <c r="F663" s="1230"/>
      <c r="G663" s="524"/>
      <c r="H663" s="524"/>
      <c r="I663" s="524"/>
      <c r="J663" s="524"/>
      <c r="K663" s="524"/>
      <c r="L663" s="524"/>
      <c r="M663" s="524"/>
      <c r="N663" s="524"/>
    </row>
    <row r="664" spans="1:14">
      <c r="A664" s="669"/>
      <c r="B664" s="524"/>
      <c r="C664" s="557"/>
      <c r="D664" s="1230"/>
      <c r="E664" s="1230"/>
      <c r="F664" s="1230"/>
      <c r="G664" s="524"/>
      <c r="H664" s="524"/>
      <c r="I664" s="524"/>
      <c r="J664" s="524"/>
      <c r="K664" s="524"/>
      <c r="L664" s="524"/>
      <c r="M664" s="524"/>
      <c r="N664" s="524"/>
    </row>
    <row r="665" spans="1:14">
      <c r="A665" s="669"/>
      <c r="B665" s="149" t="s">
        <v>325</v>
      </c>
      <c r="C665" s="557"/>
      <c r="D665" s="1230"/>
      <c r="E665" s="1230"/>
      <c r="F665" s="1230"/>
      <c r="G665" s="524"/>
      <c r="H665" s="524"/>
      <c r="I665" s="524"/>
      <c r="J665" s="524"/>
      <c r="K665" s="524"/>
      <c r="L665" s="524"/>
      <c r="M665" s="524"/>
      <c r="N665" s="524"/>
    </row>
    <row r="666" spans="1:14">
      <c r="A666" s="669"/>
      <c r="B666" s="283" t="s">
        <v>326</v>
      </c>
      <c r="C666" s="557"/>
      <c r="D666" s="1230"/>
      <c r="E666" s="1230"/>
      <c r="F666" s="1230"/>
      <c r="G666" s="524"/>
      <c r="H666" s="524"/>
      <c r="I666" s="524"/>
      <c r="J666" s="524"/>
      <c r="K666" s="524"/>
      <c r="L666" s="524"/>
      <c r="M666" s="524"/>
      <c r="N666" s="524"/>
    </row>
    <row r="667" spans="1:14">
      <c r="A667" s="669"/>
      <c r="B667" s="580"/>
      <c r="C667" s="557"/>
      <c r="D667" s="1230"/>
      <c r="E667" s="1230"/>
      <c r="F667" s="1230"/>
      <c r="G667" s="524"/>
      <c r="H667" s="524"/>
      <c r="I667" s="524"/>
      <c r="J667" s="524"/>
      <c r="K667" s="524"/>
      <c r="L667" s="524"/>
      <c r="M667" s="524"/>
      <c r="N667" s="524"/>
    </row>
    <row r="668" spans="1:14">
      <c r="A668" s="669"/>
      <c r="B668" s="580"/>
      <c r="C668" s="557"/>
      <c r="D668" s="1230"/>
      <c r="E668" s="1230"/>
      <c r="F668" s="1230"/>
      <c r="G668" s="524"/>
      <c r="H668" s="524"/>
      <c r="I668" s="524"/>
      <c r="J668" s="524"/>
      <c r="K668" s="524"/>
      <c r="L668" s="524"/>
      <c r="M668" s="524"/>
      <c r="N668" s="524"/>
    </row>
    <row r="669" spans="1:14">
      <c r="A669" s="669"/>
      <c r="B669" s="149" t="s">
        <v>327</v>
      </c>
      <c r="C669" s="557"/>
      <c r="D669" s="1230"/>
      <c r="E669" s="1230"/>
      <c r="F669" s="1230"/>
      <c r="G669" s="524"/>
      <c r="H669" s="524"/>
      <c r="I669" s="524"/>
      <c r="J669" s="524"/>
      <c r="K669" s="524"/>
      <c r="L669" s="524"/>
      <c r="M669" s="524"/>
      <c r="N669" s="524"/>
    </row>
    <row r="670" spans="1:14">
      <c r="A670" s="669"/>
      <c r="B670" s="580"/>
      <c r="C670" s="557"/>
      <c r="D670" s="1230"/>
      <c r="E670" s="1230"/>
      <c r="F670" s="1230"/>
      <c r="G670" s="524"/>
      <c r="H670" s="524"/>
      <c r="I670" s="524"/>
      <c r="J670" s="524"/>
      <c r="K670" s="524"/>
      <c r="L670" s="524"/>
      <c r="M670" s="524"/>
      <c r="N670" s="524"/>
    </row>
    <row r="671" spans="1:14">
      <c r="A671" s="669"/>
      <c r="B671" s="580"/>
      <c r="C671" s="557"/>
      <c r="D671" s="1230"/>
      <c r="E671" s="1230"/>
      <c r="F671" s="1230"/>
      <c r="G671" s="524"/>
      <c r="H671" s="524"/>
      <c r="I671" s="524"/>
      <c r="J671" s="524"/>
      <c r="K671" s="524"/>
      <c r="L671" s="524"/>
      <c r="M671" s="524"/>
      <c r="N671" s="524"/>
    </row>
    <row r="672" spans="1:14">
      <c r="A672" s="669"/>
      <c r="B672" s="149" t="s">
        <v>328</v>
      </c>
      <c r="C672" s="557"/>
      <c r="D672" s="1230"/>
      <c r="E672" s="1230"/>
      <c r="F672" s="1230"/>
      <c r="G672" s="524"/>
      <c r="H672" s="524"/>
      <c r="I672" s="524"/>
      <c r="J672" s="524"/>
      <c r="K672" s="524"/>
      <c r="L672" s="524"/>
      <c r="M672" s="524"/>
      <c r="N672" s="524"/>
    </row>
    <row r="673" spans="1:14">
      <c r="A673" s="669"/>
      <c r="B673" s="580"/>
      <c r="C673" s="557"/>
      <c r="D673" s="1230"/>
      <c r="E673" s="1230"/>
      <c r="F673" s="1230"/>
      <c r="G673" s="524"/>
      <c r="H673" s="524"/>
      <c r="I673" s="524"/>
      <c r="J673" s="524"/>
      <c r="K673" s="524"/>
      <c r="L673" s="524"/>
      <c r="M673" s="524"/>
      <c r="N673" s="524"/>
    </row>
    <row r="674" spans="1:14">
      <c r="A674" s="668"/>
      <c r="B674" s="667"/>
      <c r="C674" s="557"/>
      <c r="D674" s="1728"/>
      <c r="E674" s="1230"/>
      <c r="F674" s="1230"/>
      <c r="G674" s="524"/>
      <c r="H674" s="524"/>
      <c r="I674" s="524"/>
      <c r="J674" s="524"/>
      <c r="K674" s="524"/>
      <c r="L674" s="524"/>
      <c r="M674" s="524"/>
      <c r="N674" s="524"/>
    </row>
    <row r="675" spans="1:14">
      <c r="A675" s="668"/>
      <c r="B675" s="667"/>
      <c r="C675" s="557"/>
      <c r="D675" s="1728"/>
      <c r="E675" s="1230"/>
      <c r="F675" s="1230"/>
      <c r="G675" s="524"/>
      <c r="H675" s="524"/>
      <c r="I675" s="524"/>
      <c r="J675" s="524"/>
      <c r="K675" s="524"/>
      <c r="L675" s="524"/>
      <c r="M675" s="524"/>
      <c r="N675" s="524"/>
    </row>
    <row r="676" spans="1:14">
      <c r="A676" s="668"/>
      <c r="B676" s="667"/>
      <c r="C676" s="557"/>
      <c r="D676" s="1728"/>
      <c r="E676" s="1230"/>
      <c r="F676" s="1230"/>
      <c r="G676" s="524"/>
      <c r="H676" s="524"/>
      <c r="I676" s="524"/>
      <c r="J676" s="524"/>
      <c r="K676" s="524"/>
      <c r="L676" s="524"/>
      <c r="M676" s="524"/>
      <c r="N676" s="524"/>
    </row>
    <row r="677" spans="1:14">
      <c r="A677" s="668"/>
      <c r="B677" s="667"/>
      <c r="C677" s="557"/>
      <c r="D677" s="1728"/>
      <c r="E677" s="1230"/>
      <c r="F677" s="1230"/>
      <c r="G677" s="524"/>
      <c r="H677" s="524"/>
      <c r="I677" s="524"/>
      <c r="J677" s="524"/>
      <c r="K677" s="524"/>
      <c r="L677" s="524"/>
      <c r="M677" s="524"/>
      <c r="N677" s="524"/>
    </row>
    <row r="678" spans="1:14">
      <c r="A678" s="668"/>
      <c r="B678" s="667"/>
      <c r="C678" s="557"/>
      <c r="D678" s="1728"/>
      <c r="E678" s="1230"/>
      <c r="F678" s="1230"/>
      <c r="G678" s="524"/>
      <c r="H678" s="524"/>
      <c r="I678" s="524"/>
      <c r="J678" s="524"/>
      <c r="K678" s="524"/>
      <c r="L678" s="524"/>
      <c r="M678" s="524"/>
      <c r="N678" s="524"/>
    </row>
    <row r="679" spans="1:14">
      <c r="A679" s="668"/>
      <c r="B679" s="667"/>
      <c r="C679" s="557"/>
      <c r="D679" s="1728"/>
      <c r="E679" s="1230"/>
      <c r="F679" s="1230"/>
      <c r="G679" s="524"/>
      <c r="H679" s="524"/>
      <c r="I679" s="524"/>
      <c r="J679" s="524"/>
      <c r="K679" s="524"/>
      <c r="L679" s="524"/>
      <c r="M679" s="524"/>
      <c r="N679" s="524"/>
    </row>
    <row r="680" spans="1:14">
      <c r="A680" s="668"/>
      <c r="B680" s="667"/>
      <c r="C680" s="557"/>
      <c r="D680" s="1728"/>
      <c r="E680" s="1230"/>
      <c r="F680" s="1230"/>
      <c r="G680" s="524"/>
      <c r="H680" s="524"/>
      <c r="I680" s="524"/>
      <c r="J680" s="524"/>
      <c r="K680" s="524"/>
      <c r="L680" s="524"/>
      <c r="M680" s="524"/>
      <c r="N680" s="524"/>
    </row>
    <row r="681" spans="1:14">
      <c r="A681" s="668"/>
      <c r="B681" s="667"/>
      <c r="C681" s="557"/>
      <c r="D681" s="1728"/>
      <c r="E681" s="1230"/>
      <c r="F681" s="1230"/>
      <c r="G681" s="524"/>
      <c r="H681" s="524"/>
      <c r="I681" s="524"/>
      <c r="J681" s="524"/>
      <c r="K681" s="524"/>
      <c r="L681" s="524"/>
      <c r="M681" s="524"/>
      <c r="N681" s="524"/>
    </row>
    <row r="682" spans="1:14">
      <c r="A682" s="668"/>
      <c r="B682" s="667"/>
      <c r="C682" s="557"/>
      <c r="D682" s="1728"/>
      <c r="E682" s="1230"/>
      <c r="F682" s="1230"/>
      <c r="G682" s="524"/>
      <c r="H682" s="524"/>
      <c r="I682" s="524"/>
      <c r="J682" s="524"/>
      <c r="K682" s="524"/>
      <c r="L682" s="524"/>
      <c r="M682" s="524"/>
      <c r="N682" s="524"/>
    </row>
    <row r="683" spans="1:14">
      <c r="A683" s="668"/>
      <c r="B683" s="667"/>
      <c r="C683" s="557"/>
      <c r="D683" s="1728"/>
      <c r="E683" s="1230"/>
      <c r="F683" s="1230"/>
      <c r="G683" s="524"/>
      <c r="H683" s="524"/>
      <c r="I683" s="524"/>
      <c r="J683" s="524"/>
      <c r="K683" s="524"/>
      <c r="L683" s="524"/>
      <c r="M683" s="524"/>
      <c r="N683" s="524"/>
    </row>
    <row r="684" spans="1:14">
      <c r="A684" s="668"/>
      <c r="B684" s="667"/>
      <c r="C684" s="557"/>
      <c r="D684" s="1728"/>
      <c r="E684" s="1230"/>
      <c r="F684" s="1230"/>
      <c r="G684" s="524"/>
      <c r="H684" s="524"/>
      <c r="I684" s="524"/>
      <c r="J684" s="524"/>
      <c r="K684" s="524"/>
      <c r="L684" s="524"/>
      <c r="M684" s="524"/>
      <c r="N684" s="524"/>
    </row>
    <row r="685" spans="1:14">
      <c r="A685" s="668"/>
      <c r="B685" s="667"/>
      <c r="C685" s="557"/>
      <c r="D685" s="1728"/>
      <c r="E685" s="1230"/>
      <c r="F685" s="1230"/>
      <c r="G685" s="524"/>
      <c r="H685" s="524"/>
      <c r="I685" s="524"/>
      <c r="J685" s="524"/>
      <c r="K685" s="524"/>
      <c r="L685" s="524"/>
      <c r="M685" s="524"/>
      <c r="N685" s="524"/>
    </row>
    <row r="686" spans="1:14">
      <c r="A686" s="668"/>
      <c r="B686" s="667"/>
      <c r="C686" s="557"/>
      <c r="D686" s="1728"/>
      <c r="E686" s="1230"/>
      <c r="F686" s="1230"/>
      <c r="G686" s="524"/>
      <c r="H686" s="524"/>
      <c r="I686" s="524"/>
      <c r="J686" s="524"/>
      <c r="K686" s="524"/>
      <c r="L686" s="524"/>
      <c r="M686" s="524"/>
      <c r="N686" s="524"/>
    </row>
    <row r="687" spans="1:14">
      <c r="A687" s="668"/>
      <c r="B687" s="667"/>
      <c r="C687" s="557"/>
      <c r="D687" s="1728"/>
      <c r="E687" s="1230"/>
      <c r="F687" s="1230"/>
      <c r="G687" s="524"/>
      <c r="H687" s="524"/>
      <c r="I687" s="524"/>
      <c r="J687" s="524"/>
      <c r="K687" s="524"/>
      <c r="L687" s="524"/>
      <c r="M687" s="524"/>
      <c r="N687" s="524"/>
    </row>
    <row r="688" spans="1:14">
      <c r="A688" s="668"/>
      <c r="B688" s="667"/>
      <c r="C688" s="557"/>
      <c r="D688" s="1728"/>
      <c r="E688" s="1230"/>
      <c r="F688" s="1230"/>
      <c r="G688" s="524"/>
      <c r="H688" s="524"/>
      <c r="I688" s="524"/>
      <c r="J688" s="524"/>
      <c r="K688" s="524"/>
      <c r="L688" s="524"/>
      <c r="M688" s="524"/>
      <c r="N688" s="524"/>
    </row>
    <row r="689" spans="1:14">
      <c r="A689" s="668"/>
      <c r="B689" s="667"/>
      <c r="C689" s="557"/>
      <c r="D689" s="1728"/>
      <c r="E689" s="1230"/>
      <c r="F689" s="1230"/>
      <c r="G689" s="524"/>
      <c r="H689" s="524"/>
      <c r="I689" s="524"/>
      <c r="J689" s="524"/>
      <c r="K689" s="524"/>
      <c r="L689" s="524"/>
      <c r="M689" s="524"/>
      <c r="N689" s="524"/>
    </row>
    <row r="690" spans="1:14">
      <c r="A690" s="668"/>
      <c r="B690" s="667"/>
      <c r="C690" s="557"/>
      <c r="D690" s="1728"/>
      <c r="E690" s="1230"/>
      <c r="F690" s="1230"/>
      <c r="G690" s="524"/>
      <c r="H690" s="524"/>
      <c r="I690" s="524"/>
      <c r="J690" s="524"/>
      <c r="K690" s="524"/>
      <c r="L690" s="524"/>
      <c r="M690" s="524"/>
      <c r="N690" s="524"/>
    </row>
    <row r="691" spans="1:14">
      <c r="A691" s="668"/>
      <c r="B691" s="667"/>
      <c r="C691" s="557"/>
      <c r="D691" s="1728"/>
      <c r="E691" s="1230"/>
      <c r="F691" s="1230"/>
      <c r="G691" s="524"/>
      <c r="H691" s="524"/>
      <c r="I691" s="524"/>
      <c r="J691" s="524"/>
      <c r="K691" s="524"/>
      <c r="L691" s="524"/>
      <c r="M691" s="524"/>
      <c r="N691" s="524"/>
    </row>
    <row r="692" spans="1:14">
      <c r="A692" s="668"/>
      <c r="B692" s="667"/>
      <c r="C692" s="557"/>
      <c r="D692" s="1728"/>
      <c r="E692" s="1230"/>
      <c r="F692" s="1230"/>
      <c r="G692" s="524"/>
      <c r="H692" s="524"/>
      <c r="I692" s="524"/>
      <c r="J692" s="524"/>
      <c r="K692" s="524"/>
      <c r="L692" s="524"/>
      <c r="M692" s="524"/>
      <c r="N692" s="524"/>
    </row>
    <row r="693" spans="1:14">
      <c r="A693" s="668"/>
      <c r="B693" s="667"/>
      <c r="C693" s="557"/>
      <c r="D693" s="1728"/>
      <c r="E693" s="1230"/>
      <c r="F693" s="1230"/>
      <c r="G693" s="524"/>
      <c r="H693" s="524"/>
      <c r="I693" s="524"/>
      <c r="J693" s="524"/>
      <c r="K693" s="524"/>
      <c r="L693" s="524"/>
      <c r="M693" s="524"/>
      <c r="N693" s="524"/>
    </row>
    <row r="694" spans="1:14">
      <c r="A694" s="668"/>
      <c r="B694" s="667"/>
      <c r="C694" s="557"/>
      <c r="D694" s="1728"/>
      <c r="E694" s="1230"/>
      <c r="F694" s="1230"/>
      <c r="G694" s="524"/>
      <c r="H694" s="524"/>
      <c r="I694" s="524"/>
      <c r="J694" s="524"/>
      <c r="K694" s="524"/>
      <c r="L694" s="524"/>
      <c r="M694" s="524"/>
      <c r="N694" s="524"/>
    </row>
    <row r="695" spans="1:14">
      <c r="A695" s="668"/>
      <c r="B695" s="667"/>
      <c r="C695" s="557"/>
      <c r="D695" s="1728"/>
      <c r="E695" s="1230"/>
      <c r="F695" s="1230"/>
      <c r="G695" s="524"/>
      <c r="H695" s="524"/>
      <c r="I695" s="524"/>
      <c r="J695" s="524"/>
      <c r="K695" s="524"/>
      <c r="L695" s="524"/>
      <c r="M695" s="524"/>
      <c r="N695" s="524"/>
    </row>
    <row r="696" spans="1:14">
      <c r="A696" s="668"/>
      <c r="B696" s="667"/>
      <c r="C696" s="557"/>
      <c r="D696" s="1728"/>
      <c r="E696" s="1230"/>
      <c r="F696" s="1230"/>
      <c r="G696" s="524"/>
      <c r="H696" s="524"/>
      <c r="I696" s="524"/>
      <c r="J696" s="524"/>
      <c r="K696" s="524"/>
      <c r="L696" s="524"/>
      <c r="M696" s="524"/>
      <c r="N696" s="524"/>
    </row>
    <row r="697" spans="1:14">
      <c r="A697" s="668"/>
      <c r="B697" s="667"/>
      <c r="C697" s="557"/>
      <c r="D697" s="1728"/>
      <c r="E697" s="1230"/>
      <c r="F697" s="1230"/>
      <c r="G697" s="524"/>
      <c r="H697" s="524"/>
      <c r="I697" s="524"/>
      <c r="J697" s="524"/>
      <c r="K697" s="524"/>
      <c r="L697" s="524"/>
      <c r="M697" s="524"/>
      <c r="N697" s="524"/>
    </row>
    <row r="698" spans="1:14">
      <c r="A698" s="668"/>
      <c r="B698" s="667"/>
      <c r="C698" s="557"/>
      <c r="D698" s="1728"/>
      <c r="E698" s="1230"/>
      <c r="F698" s="1230"/>
      <c r="G698" s="524"/>
      <c r="H698" s="524"/>
      <c r="I698" s="524"/>
      <c r="J698" s="524"/>
      <c r="K698" s="524"/>
      <c r="L698" s="524"/>
      <c r="M698" s="524"/>
      <c r="N698" s="524"/>
    </row>
    <row r="699" spans="1:14">
      <c r="A699" s="668"/>
      <c r="B699" s="667"/>
      <c r="C699" s="557"/>
      <c r="D699" s="1728"/>
      <c r="E699" s="1230"/>
      <c r="F699" s="1230"/>
      <c r="G699" s="524"/>
      <c r="H699" s="524"/>
      <c r="I699" s="524"/>
      <c r="J699" s="524"/>
      <c r="K699" s="524"/>
      <c r="L699" s="524"/>
      <c r="M699" s="524"/>
      <c r="N699" s="524"/>
    </row>
    <row r="700" spans="1:14">
      <c r="A700" s="668"/>
      <c r="B700" s="667"/>
      <c r="C700" s="557"/>
      <c r="D700" s="1728"/>
      <c r="E700" s="1230"/>
      <c r="F700" s="1230"/>
      <c r="G700" s="524"/>
      <c r="H700" s="524"/>
      <c r="I700" s="524"/>
      <c r="J700" s="524"/>
      <c r="K700" s="524"/>
      <c r="L700" s="524"/>
      <c r="M700" s="524"/>
      <c r="N700" s="524"/>
    </row>
    <row r="701" spans="1:14">
      <c r="A701" s="668"/>
      <c r="B701" s="667"/>
      <c r="C701" s="557"/>
      <c r="D701" s="1728"/>
      <c r="E701" s="1230"/>
      <c r="F701" s="1230"/>
      <c r="G701" s="524"/>
      <c r="H701" s="524"/>
      <c r="I701" s="524"/>
      <c r="J701" s="524"/>
      <c r="K701" s="524"/>
      <c r="L701" s="524"/>
      <c r="M701" s="524"/>
      <c r="N701" s="524"/>
    </row>
    <row r="702" spans="1:14">
      <c r="A702" s="668"/>
      <c r="B702" s="667"/>
      <c r="C702" s="557"/>
      <c r="D702" s="1728"/>
      <c r="E702" s="1230"/>
      <c r="F702" s="1230"/>
      <c r="G702" s="524"/>
      <c r="H702" s="524"/>
      <c r="I702" s="524"/>
      <c r="J702" s="524"/>
      <c r="K702" s="524"/>
      <c r="L702" s="524"/>
      <c r="M702" s="524"/>
      <c r="N702" s="524"/>
    </row>
    <row r="703" spans="1:14">
      <c r="A703" s="668"/>
      <c r="B703" s="667"/>
      <c r="C703" s="557"/>
      <c r="D703" s="1728"/>
      <c r="E703" s="1230"/>
      <c r="F703" s="1230"/>
      <c r="G703" s="524"/>
      <c r="H703" s="524"/>
      <c r="I703" s="524"/>
      <c r="J703" s="524"/>
      <c r="K703" s="524"/>
      <c r="L703" s="524"/>
      <c r="M703" s="524"/>
      <c r="N703" s="524"/>
    </row>
    <row r="704" spans="1:14">
      <c r="A704" s="668"/>
      <c r="B704" s="667"/>
      <c r="C704" s="557"/>
      <c r="D704" s="1728"/>
      <c r="E704" s="1230"/>
      <c r="F704" s="1230"/>
      <c r="G704" s="524"/>
      <c r="H704" s="524"/>
      <c r="I704" s="524"/>
      <c r="J704" s="524"/>
      <c r="K704" s="524"/>
      <c r="L704" s="524"/>
      <c r="M704" s="524"/>
      <c r="N704" s="524"/>
    </row>
    <row r="705" spans="1:14">
      <c r="A705" s="668"/>
      <c r="B705" s="667"/>
      <c r="C705" s="557"/>
      <c r="D705" s="1728"/>
      <c r="E705" s="1230"/>
      <c r="F705" s="1230"/>
      <c r="G705" s="524"/>
      <c r="H705" s="524"/>
      <c r="I705" s="524"/>
      <c r="J705" s="524"/>
      <c r="K705" s="524"/>
      <c r="L705" s="524"/>
      <c r="M705" s="524"/>
      <c r="N705" s="524"/>
    </row>
    <row r="706" spans="1:14">
      <c r="A706" s="668"/>
      <c r="B706" s="667"/>
      <c r="C706" s="557"/>
      <c r="D706" s="1728"/>
      <c r="E706" s="1230"/>
      <c r="F706" s="1230"/>
      <c r="G706" s="524"/>
      <c r="H706" s="524"/>
      <c r="I706" s="524"/>
      <c r="J706" s="524"/>
      <c r="K706" s="524"/>
      <c r="L706" s="524"/>
      <c r="M706" s="524"/>
      <c r="N706" s="524"/>
    </row>
    <row r="707" spans="1:14">
      <c r="A707" s="668"/>
      <c r="B707" s="667"/>
      <c r="C707" s="557"/>
      <c r="D707" s="1728"/>
      <c r="E707" s="1230"/>
      <c r="F707" s="1230"/>
      <c r="G707" s="524"/>
      <c r="H707" s="524"/>
      <c r="I707" s="524"/>
      <c r="J707" s="524"/>
      <c r="K707" s="524"/>
      <c r="L707" s="524"/>
      <c r="M707" s="524"/>
      <c r="N707" s="524"/>
    </row>
    <row r="708" spans="1:14">
      <c r="A708" s="668"/>
      <c r="B708" s="667"/>
      <c r="C708" s="557"/>
      <c r="D708" s="1728"/>
      <c r="E708" s="1230"/>
      <c r="F708" s="1230"/>
      <c r="G708" s="524"/>
      <c r="H708" s="524"/>
      <c r="I708" s="524"/>
      <c r="J708" s="524"/>
      <c r="K708" s="524"/>
      <c r="L708" s="524"/>
      <c r="M708" s="524"/>
      <c r="N708" s="524"/>
    </row>
    <row r="709" spans="1:14">
      <c r="A709" s="668"/>
      <c r="B709" s="667"/>
      <c r="C709" s="557"/>
      <c r="D709" s="1728"/>
      <c r="E709" s="1230"/>
      <c r="F709" s="1230"/>
      <c r="G709" s="524"/>
      <c r="H709" s="524"/>
      <c r="I709" s="524"/>
      <c r="J709" s="524"/>
      <c r="K709" s="524"/>
      <c r="L709" s="524"/>
      <c r="M709" s="524"/>
      <c r="N709" s="524"/>
    </row>
    <row r="710" spans="1:14">
      <c r="A710" s="668"/>
      <c r="B710" s="667"/>
      <c r="C710" s="557"/>
      <c r="D710" s="1728"/>
      <c r="E710" s="1230"/>
      <c r="F710" s="1230"/>
      <c r="G710" s="524"/>
      <c r="H710" s="524"/>
      <c r="I710" s="524"/>
      <c r="J710" s="524"/>
      <c r="K710" s="524"/>
      <c r="L710" s="524"/>
      <c r="M710" s="524"/>
      <c r="N710" s="524"/>
    </row>
    <row r="711" spans="1:14">
      <c r="A711" s="668"/>
      <c r="B711" s="667"/>
      <c r="C711" s="557"/>
      <c r="D711" s="1728"/>
      <c r="E711" s="1230"/>
      <c r="F711" s="1230"/>
      <c r="G711" s="524"/>
      <c r="H711" s="524"/>
      <c r="I711" s="524"/>
      <c r="J711" s="524"/>
      <c r="K711" s="524"/>
      <c r="L711" s="524"/>
      <c r="M711" s="524"/>
      <c r="N711" s="524"/>
    </row>
    <row r="712" spans="1:14">
      <c r="A712" s="668"/>
      <c r="B712" s="667"/>
      <c r="C712" s="557"/>
      <c r="D712" s="1728"/>
      <c r="E712" s="1230"/>
      <c r="F712" s="1230"/>
      <c r="G712" s="524"/>
      <c r="H712" s="524"/>
      <c r="I712" s="524"/>
      <c r="J712" s="524"/>
      <c r="K712" s="524"/>
      <c r="L712" s="524"/>
      <c r="M712" s="524"/>
      <c r="N712" s="524"/>
    </row>
    <row r="713" spans="1:14">
      <c r="A713" s="668"/>
      <c r="B713" s="667"/>
      <c r="C713" s="557"/>
      <c r="D713" s="1728"/>
      <c r="E713" s="1230"/>
      <c r="F713" s="1230"/>
      <c r="G713" s="524"/>
      <c r="H713" s="524"/>
      <c r="I713" s="524"/>
      <c r="J713" s="524"/>
      <c r="K713" s="524"/>
      <c r="L713" s="524"/>
      <c r="M713" s="524"/>
      <c r="N713" s="524"/>
    </row>
    <row r="714" spans="1:14">
      <c r="A714" s="668"/>
      <c r="B714" s="667"/>
      <c r="C714" s="557"/>
      <c r="D714" s="1728"/>
      <c r="E714" s="1230"/>
      <c r="F714" s="1230"/>
      <c r="G714" s="524"/>
      <c r="H714" s="524"/>
      <c r="I714" s="524"/>
      <c r="J714" s="524"/>
      <c r="K714" s="524"/>
      <c r="L714" s="524"/>
      <c r="M714" s="524"/>
      <c r="N714" s="524"/>
    </row>
    <row r="715" spans="1:14">
      <c r="A715" s="668"/>
      <c r="B715" s="667"/>
      <c r="C715" s="557"/>
      <c r="D715" s="1728"/>
      <c r="E715" s="1230"/>
      <c r="F715" s="1230"/>
      <c r="G715" s="524"/>
      <c r="H715" s="524"/>
      <c r="I715" s="524"/>
      <c r="J715" s="524"/>
      <c r="K715" s="524"/>
      <c r="L715" s="524"/>
      <c r="M715" s="524"/>
      <c r="N715" s="524"/>
    </row>
    <row r="716" spans="1:14">
      <c r="A716" s="668"/>
      <c r="B716" s="667"/>
      <c r="C716" s="557"/>
      <c r="D716" s="1728"/>
      <c r="E716" s="1230"/>
      <c r="F716" s="1230"/>
      <c r="G716" s="524"/>
      <c r="H716" s="524"/>
      <c r="I716" s="524"/>
      <c r="J716" s="524"/>
      <c r="K716" s="524"/>
      <c r="L716" s="524"/>
      <c r="M716" s="524"/>
      <c r="N716" s="524"/>
    </row>
    <row r="717" spans="1:14">
      <c r="A717" s="668"/>
      <c r="B717" s="667"/>
      <c r="C717" s="557"/>
      <c r="D717" s="1728"/>
      <c r="E717" s="1230"/>
      <c r="F717" s="1230"/>
      <c r="G717" s="524"/>
      <c r="H717" s="524"/>
      <c r="I717" s="524"/>
      <c r="J717" s="524"/>
      <c r="K717" s="524"/>
      <c r="L717" s="524"/>
      <c r="M717" s="524"/>
      <c r="N717" s="524"/>
    </row>
    <row r="718" spans="1:14">
      <c r="A718" s="668"/>
      <c r="B718" s="667"/>
      <c r="C718" s="557"/>
      <c r="D718" s="1728"/>
      <c r="E718" s="1230"/>
      <c r="F718" s="1230"/>
      <c r="G718" s="524"/>
      <c r="H718" s="524"/>
      <c r="I718" s="524"/>
      <c r="J718" s="524"/>
      <c r="K718" s="524"/>
      <c r="L718" s="524"/>
      <c r="M718" s="524"/>
      <c r="N718" s="524"/>
    </row>
    <row r="719" spans="1:14">
      <c r="A719" s="668"/>
      <c r="B719" s="667"/>
      <c r="C719" s="557"/>
      <c r="D719" s="1728"/>
      <c r="E719" s="1230"/>
      <c r="F719" s="1230"/>
      <c r="G719" s="524"/>
      <c r="H719" s="524"/>
      <c r="I719" s="524"/>
      <c r="J719" s="524"/>
      <c r="K719" s="524"/>
      <c r="L719" s="524"/>
      <c r="M719" s="524"/>
      <c r="N719" s="524"/>
    </row>
    <row r="720" spans="1:14">
      <c r="A720" s="668"/>
      <c r="B720" s="667"/>
      <c r="C720" s="557"/>
      <c r="D720" s="1728"/>
      <c r="E720" s="1230"/>
      <c r="F720" s="1230"/>
      <c r="G720" s="524"/>
      <c r="H720" s="524"/>
      <c r="I720" s="524"/>
      <c r="J720" s="524"/>
      <c r="K720" s="524"/>
      <c r="L720" s="524"/>
      <c r="M720" s="524"/>
      <c r="N720" s="524"/>
    </row>
    <row r="721" spans="1:14">
      <c r="A721" s="668"/>
      <c r="B721" s="667"/>
      <c r="C721" s="557"/>
      <c r="D721" s="1728"/>
      <c r="E721" s="1230"/>
      <c r="F721" s="1230"/>
      <c r="G721" s="524"/>
      <c r="H721" s="524"/>
      <c r="I721" s="524"/>
      <c r="J721" s="524"/>
      <c r="K721" s="524"/>
      <c r="L721" s="524"/>
      <c r="M721" s="524"/>
      <c r="N721" s="524"/>
    </row>
    <row r="722" spans="1:14">
      <c r="A722" s="668"/>
      <c r="B722" s="667"/>
      <c r="C722" s="557"/>
      <c r="D722" s="1728"/>
      <c r="E722" s="1230"/>
      <c r="F722" s="1230"/>
      <c r="G722" s="524"/>
      <c r="H722" s="524"/>
      <c r="I722" s="524"/>
      <c r="J722" s="524"/>
      <c r="K722" s="524"/>
      <c r="L722" s="524"/>
      <c r="M722" s="524"/>
      <c r="N722" s="524"/>
    </row>
    <row r="723" spans="1:14">
      <c r="A723" s="668"/>
      <c r="B723" s="667"/>
      <c r="C723" s="557"/>
      <c r="D723" s="1728"/>
      <c r="E723" s="1230"/>
      <c r="F723" s="1230"/>
      <c r="G723" s="524"/>
      <c r="H723" s="524"/>
      <c r="I723" s="524"/>
      <c r="J723" s="524"/>
      <c r="K723" s="524"/>
      <c r="L723" s="524"/>
      <c r="M723" s="524"/>
      <c r="N723" s="524"/>
    </row>
    <row r="724" spans="1:14">
      <c r="A724" s="668"/>
      <c r="B724" s="667"/>
      <c r="C724" s="557"/>
      <c r="D724" s="1728"/>
      <c r="E724" s="1230"/>
      <c r="F724" s="1230"/>
      <c r="G724" s="524"/>
      <c r="H724" s="524"/>
      <c r="I724" s="524"/>
      <c r="J724" s="524"/>
      <c r="K724" s="524"/>
      <c r="L724" s="524"/>
      <c r="M724" s="524"/>
      <c r="N724" s="524"/>
    </row>
    <row r="725" spans="1:14">
      <c r="A725" s="668"/>
      <c r="B725" s="667"/>
      <c r="C725" s="557"/>
      <c r="D725" s="1728"/>
      <c r="E725" s="1230"/>
      <c r="F725" s="1230"/>
      <c r="G725" s="524"/>
      <c r="H725" s="524"/>
      <c r="I725" s="524"/>
      <c r="J725" s="524"/>
      <c r="K725" s="524"/>
      <c r="L725" s="524"/>
      <c r="M725" s="524"/>
      <c r="N725" s="524"/>
    </row>
    <row r="726" spans="1:14">
      <c r="A726" s="668"/>
      <c r="B726" s="667"/>
      <c r="C726" s="557"/>
      <c r="D726" s="1728"/>
      <c r="E726" s="1230"/>
      <c r="F726" s="1230"/>
      <c r="G726" s="524"/>
      <c r="H726" s="524"/>
      <c r="I726" s="524"/>
      <c r="J726" s="524"/>
      <c r="K726" s="524"/>
      <c r="L726" s="524"/>
      <c r="M726" s="524"/>
      <c r="N726" s="524"/>
    </row>
    <row r="727" spans="1:14">
      <c r="A727" s="668"/>
      <c r="B727" s="667"/>
      <c r="C727" s="557"/>
      <c r="D727" s="1728"/>
      <c r="E727" s="1230"/>
      <c r="F727" s="1230"/>
      <c r="G727" s="524"/>
      <c r="H727" s="524"/>
      <c r="I727" s="524"/>
      <c r="J727" s="524"/>
      <c r="K727" s="524"/>
      <c r="L727" s="524"/>
      <c r="M727" s="524"/>
      <c r="N727" s="524"/>
    </row>
    <row r="728" spans="1:14">
      <c r="A728" s="668"/>
      <c r="B728" s="667"/>
      <c r="C728" s="557"/>
      <c r="D728" s="1728"/>
      <c r="E728" s="1230"/>
      <c r="F728" s="1230"/>
      <c r="G728" s="524"/>
      <c r="H728" s="524"/>
      <c r="I728" s="524"/>
      <c r="J728" s="524"/>
      <c r="K728" s="524"/>
      <c r="L728" s="524"/>
      <c r="M728" s="524"/>
      <c r="N728" s="524"/>
    </row>
    <row r="729" spans="1:14">
      <c r="A729" s="668"/>
      <c r="B729" s="667"/>
      <c r="C729" s="557"/>
      <c r="D729" s="1728"/>
      <c r="E729" s="1230"/>
      <c r="F729" s="1230"/>
      <c r="G729" s="524"/>
      <c r="H729" s="524"/>
      <c r="I729" s="524"/>
      <c r="J729" s="524"/>
      <c r="K729" s="524"/>
      <c r="L729" s="524"/>
      <c r="M729" s="524"/>
      <c r="N729" s="524"/>
    </row>
    <row r="730" spans="1:14">
      <c r="A730" s="668"/>
      <c r="B730" s="667"/>
      <c r="C730" s="557"/>
      <c r="D730" s="1728"/>
      <c r="E730" s="1230"/>
      <c r="F730" s="1230"/>
      <c r="G730" s="524"/>
      <c r="H730" s="524"/>
      <c r="I730" s="524"/>
      <c r="J730" s="524"/>
      <c r="K730" s="524"/>
      <c r="L730" s="524"/>
      <c r="M730" s="524"/>
      <c r="N730" s="524"/>
    </row>
    <row r="731" spans="1:14">
      <c r="A731" s="668"/>
      <c r="B731" s="667"/>
      <c r="C731" s="557"/>
      <c r="D731" s="1728"/>
      <c r="E731" s="1230"/>
      <c r="F731" s="1230"/>
      <c r="G731" s="524"/>
      <c r="H731" s="524"/>
      <c r="I731" s="524"/>
      <c r="J731" s="524"/>
      <c r="K731" s="524"/>
      <c r="L731" s="524"/>
      <c r="M731" s="524"/>
      <c r="N731" s="524"/>
    </row>
    <row r="732" spans="1:14">
      <c r="A732" s="668"/>
      <c r="B732" s="667"/>
      <c r="C732" s="557"/>
      <c r="D732" s="1728"/>
      <c r="E732" s="1230"/>
      <c r="F732" s="1230"/>
      <c r="G732" s="524"/>
      <c r="H732" s="524"/>
      <c r="I732" s="524"/>
      <c r="J732" s="524"/>
      <c r="K732" s="524"/>
      <c r="L732" s="524"/>
      <c r="M732" s="524"/>
      <c r="N732" s="524"/>
    </row>
    <row r="733" spans="1:14">
      <c r="A733" s="668"/>
      <c r="B733" s="667"/>
      <c r="C733" s="557"/>
      <c r="D733" s="1728"/>
      <c r="E733" s="1230"/>
      <c r="F733" s="1230"/>
      <c r="G733" s="524"/>
      <c r="H733" s="524"/>
      <c r="I733" s="524"/>
      <c r="J733" s="524"/>
      <c r="K733" s="524"/>
      <c r="L733" s="524"/>
      <c r="M733" s="524"/>
      <c r="N733" s="524"/>
    </row>
    <row r="734" spans="1:14">
      <c r="A734" s="668"/>
      <c r="B734" s="667"/>
      <c r="C734" s="557"/>
      <c r="D734" s="1728"/>
      <c r="E734" s="1230"/>
      <c r="F734" s="1230"/>
      <c r="G734" s="524"/>
      <c r="H734" s="524"/>
      <c r="I734" s="524"/>
      <c r="J734" s="524"/>
      <c r="K734" s="524"/>
      <c r="L734" s="524"/>
      <c r="M734" s="524"/>
      <c r="N734" s="524"/>
    </row>
    <row r="735" spans="1:14">
      <c r="A735" s="668"/>
      <c r="B735" s="667"/>
      <c r="C735" s="557"/>
      <c r="D735" s="1728"/>
      <c r="E735" s="1230"/>
      <c r="F735" s="1230"/>
      <c r="G735" s="524"/>
      <c r="H735" s="524"/>
      <c r="I735" s="524"/>
      <c r="J735" s="524"/>
      <c r="K735" s="524"/>
      <c r="L735" s="524"/>
      <c r="M735" s="524"/>
      <c r="N735" s="524"/>
    </row>
    <row r="736" spans="1:14">
      <c r="A736" s="668"/>
      <c r="B736" s="667"/>
      <c r="C736" s="557"/>
      <c r="D736" s="1728"/>
      <c r="E736" s="1230"/>
      <c r="F736" s="1230"/>
      <c r="G736" s="524"/>
      <c r="H736" s="524"/>
      <c r="I736" s="524"/>
      <c r="J736" s="524"/>
      <c r="K736" s="524"/>
      <c r="L736" s="524"/>
      <c r="M736" s="524"/>
      <c r="N736" s="524"/>
    </row>
    <row r="737" spans="1:14">
      <c r="A737" s="668"/>
      <c r="B737" s="667"/>
      <c r="C737" s="557"/>
      <c r="D737" s="1728"/>
      <c r="E737" s="1230"/>
      <c r="F737" s="1230"/>
      <c r="G737" s="524"/>
      <c r="H737" s="524"/>
      <c r="I737" s="524"/>
      <c r="J737" s="524"/>
      <c r="K737" s="524"/>
      <c r="L737" s="524"/>
      <c r="M737" s="524"/>
      <c r="N737" s="524"/>
    </row>
    <row r="738" spans="1:14">
      <c r="A738" s="668"/>
      <c r="B738" s="667"/>
      <c r="C738" s="557"/>
      <c r="D738" s="1728"/>
      <c r="E738" s="1230"/>
      <c r="F738" s="1230"/>
      <c r="G738" s="524"/>
      <c r="H738" s="524"/>
      <c r="I738" s="524"/>
      <c r="J738" s="524"/>
      <c r="K738" s="524"/>
      <c r="L738" s="524"/>
      <c r="M738" s="524"/>
      <c r="N738" s="524"/>
    </row>
    <row r="739" spans="1:14">
      <c r="A739" s="668"/>
      <c r="B739" s="667"/>
      <c r="C739" s="557"/>
      <c r="D739" s="1728"/>
      <c r="E739" s="1230"/>
      <c r="F739" s="1230"/>
      <c r="G739" s="524"/>
      <c r="H739" s="524"/>
      <c r="I739" s="524"/>
      <c r="J739" s="524"/>
      <c r="K739" s="524"/>
      <c r="L739" s="524"/>
      <c r="M739" s="524"/>
      <c r="N739" s="524"/>
    </row>
    <row r="740" spans="1:14">
      <c r="A740" s="668"/>
      <c r="B740" s="667"/>
      <c r="C740" s="557"/>
      <c r="D740" s="1728"/>
      <c r="E740" s="1230"/>
      <c r="F740" s="1230"/>
      <c r="G740" s="524"/>
      <c r="H740" s="524"/>
      <c r="I740" s="524"/>
      <c r="J740" s="524"/>
      <c r="K740" s="524"/>
      <c r="L740" s="524"/>
      <c r="M740" s="524"/>
      <c r="N740" s="524"/>
    </row>
    <row r="741" spans="1:14">
      <c r="A741" s="668"/>
      <c r="B741" s="667"/>
      <c r="C741" s="557"/>
      <c r="D741" s="1728"/>
      <c r="E741" s="1230"/>
      <c r="F741" s="1230"/>
      <c r="G741" s="524"/>
      <c r="H741" s="524"/>
      <c r="I741" s="524"/>
      <c r="J741" s="524"/>
      <c r="K741" s="524"/>
      <c r="L741" s="524"/>
      <c r="M741" s="524"/>
      <c r="N741" s="524"/>
    </row>
    <row r="742" spans="1:14">
      <c r="A742" s="668"/>
      <c r="B742" s="667"/>
      <c r="C742" s="557"/>
      <c r="D742" s="1728"/>
      <c r="E742" s="1230"/>
      <c r="F742" s="1230"/>
      <c r="G742" s="524"/>
      <c r="H742" s="524"/>
      <c r="I742" s="524"/>
      <c r="J742" s="524"/>
      <c r="K742" s="524"/>
      <c r="L742" s="524"/>
      <c r="M742" s="524"/>
      <c r="N742" s="524"/>
    </row>
    <row r="743" spans="1:14">
      <c r="A743" s="668"/>
      <c r="B743" s="667"/>
      <c r="C743" s="557"/>
      <c r="D743" s="1728"/>
      <c r="E743" s="1230"/>
      <c r="F743" s="1230"/>
      <c r="G743" s="524"/>
      <c r="H743" s="524"/>
      <c r="I743" s="524"/>
      <c r="J743" s="524"/>
      <c r="K743" s="524"/>
      <c r="L743" s="524"/>
      <c r="M743" s="524"/>
      <c r="N743" s="524"/>
    </row>
    <row r="744" spans="1:14">
      <c r="A744" s="668"/>
      <c r="B744" s="667"/>
      <c r="C744" s="557"/>
      <c r="D744" s="1728"/>
      <c r="E744" s="1230"/>
      <c r="F744" s="1230"/>
      <c r="G744" s="524"/>
      <c r="H744" s="524"/>
      <c r="I744" s="524"/>
      <c r="J744" s="524"/>
      <c r="K744" s="524"/>
      <c r="L744" s="524"/>
      <c r="M744" s="524"/>
      <c r="N744" s="524"/>
    </row>
    <row r="745" spans="1:14">
      <c r="A745" s="668"/>
      <c r="B745" s="667"/>
      <c r="C745" s="557"/>
      <c r="D745" s="1728"/>
      <c r="E745" s="1230"/>
      <c r="F745" s="1230"/>
      <c r="G745" s="524"/>
      <c r="H745" s="524"/>
      <c r="I745" s="524"/>
      <c r="J745" s="524"/>
      <c r="K745" s="524"/>
      <c r="L745" s="524"/>
      <c r="M745" s="524"/>
      <c r="N745" s="524"/>
    </row>
    <row r="746" spans="1:14">
      <c r="A746" s="668"/>
      <c r="B746" s="667"/>
      <c r="C746" s="557"/>
      <c r="D746" s="1728"/>
      <c r="E746" s="1230"/>
      <c r="F746" s="1230"/>
      <c r="G746" s="524"/>
      <c r="H746" s="524"/>
      <c r="I746" s="524"/>
      <c r="J746" s="524"/>
      <c r="K746" s="524"/>
      <c r="L746" s="524"/>
      <c r="M746" s="524"/>
      <c r="N746" s="524"/>
    </row>
    <row r="747" spans="1:14">
      <c r="A747" s="668"/>
      <c r="B747" s="667"/>
      <c r="C747" s="557"/>
      <c r="D747" s="1728"/>
      <c r="E747" s="1230"/>
      <c r="F747" s="1230"/>
      <c r="G747" s="524"/>
      <c r="H747" s="524"/>
      <c r="I747" s="524"/>
      <c r="J747" s="524"/>
      <c r="K747" s="524"/>
      <c r="L747" s="524"/>
      <c r="M747" s="524"/>
      <c r="N747" s="524"/>
    </row>
    <row r="748" spans="1:14">
      <c r="A748" s="668"/>
      <c r="B748" s="667"/>
      <c r="C748" s="557"/>
      <c r="D748" s="1728"/>
      <c r="E748" s="1230"/>
      <c r="F748" s="1230"/>
      <c r="G748" s="524"/>
      <c r="H748" s="524"/>
      <c r="I748" s="524"/>
      <c r="J748" s="524"/>
      <c r="K748" s="524"/>
      <c r="L748" s="524"/>
      <c r="M748" s="524"/>
      <c r="N748" s="524"/>
    </row>
    <row r="749" spans="1:14">
      <c r="A749" s="668"/>
      <c r="B749" s="667"/>
      <c r="C749" s="557"/>
      <c r="D749" s="1728"/>
      <c r="E749" s="1230"/>
      <c r="F749" s="1230"/>
      <c r="G749" s="524"/>
      <c r="H749" s="524"/>
      <c r="I749" s="524"/>
      <c r="J749" s="524"/>
      <c r="K749" s="524"/>
      <c r="L749" s="524"/>
      <c r="M749" s="524"/>
      <c r="N749" s="524"/>
    </row>
    <row r="750" spans="1:14">
      <c r="A750" s="668"/>
      <c r="B750" s="667"/>
      <c r="C750" s="557"/>
      <c r="D750" s="1728"/>
      <c r="E750" s="1230"/>
      <c r="F750" s="1230"/>
      <c r="G750" s="524"/>
      <c r="H750" s="524"/>
      <c r="I750" s="524"/>
      <c r="J750" s="524"/>
      <c r="K750" s="524"/>
      <c r="L750" s="524"/>
      <c r="M750" s="524"/>
      <c r="N750" s="524"/>
    </row>
    <row r="751" spans="1:14">
      <c r="A751" s="668"/>
      <c r="B751" s="667"/>
      <c r="C751" s="557"/>
      <c r="D751" s="1728"/>
      <c r="E751" s="1230"/>
      <c r="F751" s="1230"/>
      <c r="G751" s="524"/>
      <c r="H751" s="524"/>
      <c r="I751" s="524"/>
      <c r="J751" s="524"/>
      <c r="K751" s="524"/>
      <c r="L751" s="524"/>
      <c r="M751" s="524"/>
      <c r="N751" s="524"/>
    </row>
    <row r="752" spans="1:14">
      <c r="A752" s="668"/>
      <c r="B752" s="667"/>
      <c r="C752" s="557"/>
      <c r="D752" s="1728"/>
      <c r="E752" s="1230"/>
      <c r="F752" s="1230"/>
      <c r="G752" s="524"/>
      <c r="H752" s="524"/>
      <c r="I752" s="524"/>
      <c r="J752" s="524"/>
      <c r="K752" s="524"/>
      <c r="L752" s="524"/>
      <c r="M752" s="524"/>
      <c r="N752" s="524"/>
    </row>
    <row r="753" spans="1:14">
      <c r="A753" s="668"/>
      <c r="B753" s="667"/>
      <c r="C753" s="557"/>
      <c r="D753" s="1728"/>
      <c r="E753" s="1230"/>
      <c r="F753" s="1230"/>
      <c r="G753" s="524"/>
      <c r="H753" s="524"/>
      <c r="I753" s="524"/>
      <c r="J753" s="524"/>
      <c r="K753" s="524"/>
      <c r="L753" s="524"/>
      <c r="M753" s="524"/>
      <c r="N753" s="524"/>
    </row>
    <row r="754" spans="1:14">
      <c r="A754" s="668"/>
      <c r="B754" s="667"/>
      <c r="C754" s="557"/>
      <c r="D754" s="1728"/>
      <c r="E754" s="1230"/>
      <c r="F754" s="1230"/>
      <c r="G754" s="524"/>
      <c r="H754" s="524"/>
      <c r="I754" s="524"/>
      <c r="J754" s="524"/>
      <c r="K754" s="524"/>
      <c r="L754" s="524"/>
      <c r="M754" s="524"/>
      <c r="N754" s="524"/>
    </row>
    <row r="755" spans="1:14">
      <c r="A755" s="668"/>
      <c r="B755" s="667"/>
      <c r="C755" s="557"/>
      <c r="D755" s="1728"/>
      <c r="E755" s="1230"/>
      <c r="F755" s="1230"/>
      <c r="G755" s="524"/>
      <c r="H755" s="524"/>
      <c r="I755" s="524"/>
      <c r="J755" s="524"/>
      <c r="K755" s="524"/>
      <c r="L755" s="524"/>
      <c r="M755" s="524"/>
      <c r="N755" s="524"/>
    </row>
    <row r="756" spans="1:14">
      <c r="A756" s="668"/>
      <c r="B756" s="667"/>
      <c r="C756" s="557"/>
      <c r="D756" s="1728"/>
      <c r="E756" s="1230"/>
      <c r="F756" s="1230"/>
      <c r="G756" s="524"/>
      <c r="H756" s="524"/>
      <c r="I756" s="524"/>
      <c r="J756" s="524"/>
      <c r="K756" s="524"/>
      <c r="L756" s="524"/>
      <c r="M756" s="524"/>
      <c r="N756" s="524"/>
    </row>
    <row r="757" spans="1:14">
      <c r="A757" s="668"/>
      <c r="B757" s="667"/>
      <c r="C757" s="557"/>
      <c r="D757" s="1728"/>
      <c r="E757" s="1230"/>
      <c r="F757" s="1230"/>
      <c r="G757" s="524"/>
      <c r="H757" s="524"/>
      <c r="I757" s="524"/>
      <c r="J757" s="524"/>
      <c r="K757" s="524"/>
      <c r="L757" s="524"/>
      <c r="M757" s="524"/>
      <c r="N757" s="524"/>
    </row>
    <row r="758" spans="1:14">
      <c r="A758" s="668"/>
      <c r="B758" s="667"/>
      <c r="C758" s="557"/>
      <c r="D758" s="1728"/>
      <c r="E758" s="1230"/>
      <c r="F758" s="1230"/>
      <c r="G758" s="524"/>
      <c r="H758" s="524"/>
      <c r="I758" s="524"/>
      <c r="J758" s="524"/>
      <c r="K758" s="524"/>
      <c r="L758" s="524"/>
      <c r="M758" s="524"/>
      <c r="N758" s="524"/>
    </row>
    <row r="759" spans="1:14">
      <c r="A759" s="668"/>
      <c r="B759" s="667"/>
      <c r="C759" s="557"/>
      <c r="D759" s="1728"/>
      <c r="E759" s="1230"/>
      <c r="F759" s="1230"/>
      <c r="G759" s="524"/>
      <c r="H759" s="524"/>
      <c r="I759" s="524"/>
      <c r="J759" s="524"/>
      <c r="K759" s="524"/>
      <c r="L759" s="524"/>
      <c r="M759" s="524"/>
      <c r="N759" s="524"/>
    </row>
    <row r="760" spans="1:14">
      <c r="A760" s="668"/>
      <c r="B760" s="667"/>
      <c r="C760" s="557"/>
      <c r="D760" s="1728"/>
      <c r="E760" s="1230"/>
      <c r="F760" s="1230"/>
      <c r="G760" s="524"/>
      <c r="H760" s="524"/>
      <c r="I760" s="524"/>
      <c r="J760" s="524"/>
      <c r="K760" s="524"/>
      <c r="L760" s="524"/>
      <c r="M760" s="524"/>
      <c r="N760" s="524"/>
    </row>
    <row r="761" spans="1:14">
      <c r="A761" s="668"/>
      <c r="B761" s="667"/>
      <c r="C761" s="557"/>
      <c r="D761" s="1728"/>
      <c r="E761" s="1230"/>
      <c r="F761" s="1230"/>
      <c r="G761" s="524"/>
      <c r="H761" s="524"/>
      <c r="I761" s="524"/>
      <c r="J761" s="524"/>
      <c r="K761" s="524"/>
      <c r="L761" s="524"/>
      <c r="M761" s="524"/>
      <c r="N761" s="524"/>
    </row>
    <row r="762" spans="1:14">
      <c r="A762" s="668"/>
      <c r="B762" s="667"/>
      <c r="C762" s="557"/>
      <c r="D762" s="1728"/>
      <c r="E762" s="1230"/>
      <c r="F762" s="1230"/>
      <c r="G762" s="524"/>
      <c r="H762" s="524"/>
      <c r="I762" s="524"/>
      <c r="J762" s="524"/>
      <c r="K762" s="524"/>
      <c r="L762" s="524"/>
      <c r="M762" s="524"/>
      <c r="N762" s="524"/>
    </row>
    <row r="763" spans="1:14">
      <c r="A763" s="668"/>
      <c r="B763" s="667"/>
      <c r="C763" s="557"/>
      <c r="D763" s="1728"/>
      <c r="E763" s="1230"/>
      <c r="F763" s="1230"/>
      <c r="G763" s="524"/>
      <c r="H763" s="524"/>
      <c r="I763" s="524"/>
      <c r="J763" s="524"/>
      <c r="K763" s="524"/>
      <c r="L763" s="524"/>
      <c r="M763" s="524"/>
      <c r="N763" s="524"/>
    </row>
    <row r="764" spans="1:14">
      <c r="A764" s="668"/>
      <c r="B764" s="667"/>
      <c r="C764" s="557"/>
      <c r="D764" s="1728"/>
      <c r="E764" s="1230"/>
      <c r="F764" s="1230"/>
      <c r="G764" s="524"/>
      <c r="H764" s="524"/>
      <c r="I764" s="524"/>
      <c r="J764" s="524"/>
      <c r="K764" s="524"/>
      <c r="L764" s="524"/>
      <c r="M764" s="524"/>
      <c r="N764" s="524"/>
    </row>
    <row r="765" spans="1:14">
      <c r="A765" s="668"/>
      <c r="B765" s="667"/>
      <c r="C765" s="557"/>
      <c r="D765" s="1728"/>
      <c r="E765" s="1230"/>
      <c r="F765" s="1230"/>
      <c r="G765" s="524"/>
      <c r="H765" s="524"/>
      <c r="I765" s="524"/>
      <c r="J765" s="524"/>
      <c r="K765" s="524"/>
      <c r="L765" s="524"/>
      <c r="M765" s="524"/>
      <c r="N765" s="524"/>
    </row>
    <row r="766" spans="1:14">
      <c r="A766" s="668"/>
      <c r="B766" s="667"/>
      <c r="C766" s="557"/>
      <c r="D766" s="1728"/>
      <c r="E766" s="1230"/>
      <c r="F766" s="1230"/>
      <c r="G766" s="524"/>
      <c r="H766" s="524"/>
      <c r="I766" s="524"/>
      <c r="J766" s="524"/>
      <c r="K766" s="524"/>
      <c r="L766" s="524"/>
      <c r="M766" s="524"/>
      <c r="N766" s="524"/>
    </row>
    <row r="767" spans="1:14">
      <c r="A767" s="668"/>
      <c r="B767" s="667"/>
      <c r="C767" s="557"/>
      <c r="D767" s="1728"/>
      <c r="E767" s="1230"/>
      <c r="F767" s="1230"/>
      <c r="G767" s="524"/>
      <c r="H767" s="524"/>
      <c r="I767" s="524"/>
      <c r="J767" s="524"/>
      <c r="K767" s="524"/>
      <c r="L767" s="524"/>
      <c r="M767" s="524"/>
      <c r="N767" s="524"/>
    </row>
    <row r="768" spans="1:14">
      <c r="A768" s="668"/>
      <c r="B768" s="667"/>
      <c r="C768" s="557"/>
      <c r="D768" s="1728"/>
      <c r="E768" s="1230"/>
      <c r="F768" s="1230"/>
      <c r="G768" s="524"/>
      <c r="H768" s="524"/>
      <c r="I768" s="524"/>
      <c r="J768" s="524"/>
      <c r="K768" s="524"/>
      <c r="L768" s="524"/>
      <c r="M768" s="524"/>
      <c r="N768" s="524"/>
    </row>
    <row r="769" spans="1:14">
      <c r="A769" s="668"/>
      <c r="B769" s="667"/>
      <c r="C769" s="557"/>
      <c r="D769" s="1728"/>
      <c r="E769" s="1230"/>
      <c r="F769" s="1230"/>
      <c r="G769" s="524"/>
      <c r="H769" s="524"/>
      <c r="I769" s="524"/>
      <c r="J769" s="524"/>
      <c r="K769" s="524"/>
      <c r="L769" s="524"/>
      <c r="M769" s="524"/>
      <c r="N769" s="524"/>
    </row>
    <row r="770" spans="1:14">
      <c r="A770" s="668"/>
      <c r="B770" s="667"/>
      <c r="C770" s="557"/>
      <c r="D770" s="1728"/>
      <c r="E770" s="1230"/>
      <c r="F770" s="1230"/>
      <c r="G770" s="524"/>
      <c r="H770" s="524"/>
      <c r="I770" s="524"/>
      <c r="J770" s="524"/>
      <c r="K770" s="524"/>
      <c r="L770" s="524"/>
      <c r="M770" s="524"/>
      <c r="N770" s="524"/>
    </row>
    <row r="771" spans="1:14">
      <c r="A771" s="668"/>
      <c r="B771" s="667"/>
      <c r="C771" s="557"/>
      <c r="D771" s="1728"/>
      <c r="E771" s="1230"/>
      <c r="F771" s="1230"/>
      <c r="G771" s="524"/>
      <c r="H771" s="524"/>
      <c r="I771" s="524"/>
      <c r="J771" s="524"/>
      <c r="K771" s="524"/>
      <c r="L771" s="524"/>
      <c r="M771" s="524"/>
      <c r="N771" s="524"/>
    </row>
    <row r="772" spans="1:14">
      <c r="A772" s="668"/>
      <c r="B772" s="667"/>
      <c r="C772" s="557"/>
      <c r="D772" s="1728"/>
      <c r="E772" s="1230"/>
      <c r="F772" s="1230"/>
      <c r="G772" s="524"/>
      <c r="H772" s="524"/>
      <c r="I772" s="524"/>
      <c r="J772" s="524"/>
      <c r="K772" s="524"/>
      <c r="L772" s="524"/>
      <c r="M772" s="524"/>
      <c r="N772" s="524"/>
    </row>
    <row r="773" spans="1:14">
      <c r="A773" s="668"/>
      <c r="B773" s="667"/>
      <c r="C773" s="557"/>
      <c r="D773" s="1728"/>
      <c r="E773" s="1230"/>
      <c r="F773" s="1230"/>
      <c r="G773" s="524"/>
      <c r="H773" s="524"/>
      <c r="I773" s="524"/>
      <c r="J773" s="524"/>
      <c r="K773" s="524"/>
      <c r="L773" s="524"/>
      <c r="M773" s="524"/>
      <c r="N773" s="524"/>
    </row>
    <row r="774" spans="1:14">
      <c r="A774" s="668"/>
      <c r="B774" s="667"/>
      <c r="C774" s="557"/>
      <c r="D774" s="1728"/>
      <c r="E774" s="1230"/>
      <c r="F774" s="1230"/>
      <c r="G774" s="524"/>
      <c r="H774" s="524"/>
      <c r="I774" s="524"/>
      <c r="J774" s="524"/>
      <c r="K774" s="524"/>
      <c r="L774" s="524"/>
      <c r="M774" s="524"/>
      <c r="N774" s="524"/>
    </row>
    <row r="775" spans="1:14">
      <c r="A775" s="668"/>
      <c r="B775" s="667"/>
      <c r="C775" s="557"/>
      <c r="D775" s="1728"/>
      <c r="E775" s="1230"/>
      <c r="F775" s="1230"/>
      <c r="G775" s="524"/>
      <c r="H775" s="524"/>
      <c r="I775" s="524"/>
      <c r="J775" s="524"/>
      <c r="K775" s="524"/>
      <c r="L775" s="524"/>
      <c r="M775" s="524"/>
      <c r="N775" s="524"/>
    </row>
    <row r="776" spans="1:14">
      <c r="A776" s="668"/>
      <c r="B776" s="667"/>
      <c r="C776" s="557"/>
      <c r="D776" s="1728"/>
      <c r="E776" s="1230"/>
      <c r="F776" s="1230"/>
      <c r="G776" s="524"/>
      <c r="H776" s="524"/>
      <c r="I776" s="524"/>
      <c r="J776" s="524"/>
      <c r="K776" s="524"/>
      <c r="L776" s="524"/>
      <c r="M776" s="524"/>
      <c r="N776" s="524"/>
    </row>
    <row r="777" spans="1:14">
      <c r="A777" s="668"/>
      <c r="B777" s="667"/>
      <c r="C777" s="557"/>
      <c r="D777" s="1728"/>
      <c r="E777" s="1230"/>
      <c r="F777" s="1230"/>
      <c r="G777" s="524"/>
      <c r="H777" s="524"/>
      <c r="I777" s="524"/>
      <c r="J777" s="524"/>
      <c r="K777" s="524"/>
      <c r="L777" s="524"/>
      <c r="M777" s="524"/>
      <c r="N777" s="524"/>
    </row>
    <row r="778" spans="1:14">
      <c r="A778" s="668"/>
      <c r="B778" s="667"/>
      <c r="C778" s="557"/>
      <c r="D778" s="1728"/>
      <c r="E778" s="1230"/>
      <c r="F778" s="1230"/>
      <c r="G778" s="524"/>
      <c r="H778" s="524"/>
      <c r="I778" s="524"/>
      <c r="J778" s="524"/>
      <c r="K778" s="524"/>
      <c r="L778" s="524"/>
      <c r="M778" s="524"/>
      <c r="N778" s="524"/>
    </row>
    <row r="779" spans="1:14">
      <c r="A779" s="668"/>
      <c r="B779" s="667"/>
      <c r="C779" s="557"/>
      <c r="D779" s="1728"/>
      <c r="E779" s="1230"/>
      <c r="F779" s="1230"/>
      <c r="G779" s="524"/>
      <c r="H779" s="524"/>
      <c r="I779" s="524"/>
      <c r="J779" s="524"/>
      <c r="K779" s="524"/>
      <c r="L779" s="524"/>
      <c r="M779" s="524"/>
      <c r="N779" s="524"/>
    </row>
    <row r="780" spans="1:14">
      <c r="A780" s="668"/>
      <c r="B780" s="667"/>
      <c r="C780" s="557"/>
      <c r="D780" s="1728"/>
      <c r="E780" s="1230"/>
      <c r="F780" s="1230"/>
      <c r="G780" s="524"/>
      <c r="H780" s="524"/>
      <c r="I780" s="524"/>
      <c r="J780" s="524"/>
      <c r="K780" s="524"/>
      <c r="L780" s="524"/>
      <c r="M780" s="524"/>
      <c r="N780" s="524"/>
    </row>
    <row r="781" spans="1:14">
      <c r="A781" s="668"/>
      <c r="B781" s="667"/>
      <c r="C781" s="557"/>
      <c r="D781" s="1728"/>
      <c r="E781" s="1230"/>
      <c r="F781" s="1230"/>
      <c r="G781" s="524"/>
      <c r="H781" s="524"/>
      <c r="I781" s="524"/>
      <c r="J781" s="524"/>
      <c r="K781" s="524"/>
      <c r="L781" s="524"/>
      <c r="M781" s="524"/>
      <c r="N781" s="524"/>
    </row>
    <row r="782" spans="1:14">
      <c r="A782" s="668"/>
      <c r="B782" s="667"/>
      <c r="C782" s="557"/>
      <c r="D782" s="1728"/>
      <c r="E782" s="1230"/>
      <c r="F782" s="1230"/>
      <c r="G782" s="524"/>
      <c r="H782" s="524"/>
      <c r="I782" s="524"/>
      <c r="J782" s="524"/>
      <c r="K782" s="524"/>
      <c r="L782" s="524"/>
      <c r="M782" s="524"/>
      <c r="N782" s="524"/>
    </row>
    <row r="783" spans="1:14">
      <c r="A783" s="668"/>
      <c r="B783" s="667"/>
      <c r="C783" s="557"/>
      <c r="D783" s="1728"/>
      <c r="E783" s="1230"/>
      <c r="F783" s="1230"/>
      <c r="G783" s="524"/>
      <c r="H783" s="524"/>
      <c r="I783" s="524"/>
      <c r="J783" s="524"/>
      <c r="K783" s="524"/>
      <c r="L783" s="524"/>
      <c r="M783" s="524"/>
      <c r="N783" s="524"/>
    </row>
    <row r="784" spans="1:14">
      <c r="A784" s="668"/>
      <c r="B784" s="667"/>
      <c r="C784" s="557"/>
      <c r="D784" s="1728"/>
      <c r="E784" s="1230"/>
      <c r="F784" s="1230"/>
      <c r="G784" s="524"/>
      <c r="H784" s="524"/>
      <c r="I784" s="524"/>
      <c r="J784" s="524"/>
      <c r="K784" s="524"/>
      <c r="L784" s="524"/>
      <c r="M784" s="524"/>
      <c r="N784" s="524"/>
    </row>
    <row r="785" spans="1:14">
      <c r="A785" s="668"/>
      <c r="B785" s="667"/>
      <c r="C785" s="557"/>
      <c r="D785" s="1728"/>
      <c r="E785" s="1230"/>
      <c r="F785" s="1230"/>
      <c r="G785" s="524"/>
      <c r="H785" s="524"/>
      <c r="I785" s="524"/>
      <c r="J785" s="524"/>
      <c r="K785" s="524"/>
      <c r="L785" s="524"/>
      <c r="M785" s="524"/>
      <c r="N785" s="524"/>
    </row>
    <row r="786" spans="1:14">
      <c r="A786" s="668"/>
      <c r="B786" s="667"/>
      <c r="C786" s="557"/>
      <c r="D786" s="1728"/>
      <c r="E786" s="1230"/>
      <c r="F786" s="1230"/>
      <c r="G786" s="524"/>
      <c r="H786" s="524"/>
      <c r="I786" s="524"/>
      <c r="J786" s="524"/>
      <c r="K786" s="524"/>
      <c r="L786" s="524"/>
      <c r="M786" s="524"/>
      <c r="N786" s="524"/>
    </row>
    <row r="787" spans="1:14">
      <c r="A787" s="668"/>
      <c r="B787" s="667"/>
      <c r="C787" s="557"/>
      <c r="D787" s="1728"/>
      <c r="E787" s="1230"/>
      <c r="F787" s="1230"/>
      <c r="G787" s="524"/>
      <c r="H787" s="524"/>
      <c r="I787" s="524"/>
      <c r="J787" s="524"/>
      <c r="K787" s="524"/>
      <c r="L787" s="524"/>
      <c r="M787" s="524"/>
      <c r="N787" s="524"/>
    </row>
    <row r="788" spans="1:14">
      <c r="A788" s="668"/>
      <c r="B788" s="667"/>
      <c r="C788" s="557"/>
      <c r="D788" s="1728"/>
      <c r="E788" s="1230"/>
      <c r="F788" s="1230"/>
      <c r="G788" s="524"/>
      <c r="H788" s="524"/>
      <c r="I788" s="524"/>
      <c r="J788" s="524"/>
      <c r="K788" s="524"/>
      <c r="L788" s="524"/>
      <c r="M788" s="524"/>
      <c r="N788" s="524"/>
    </row>
    <row r="789" spans="1:14">
      <c r="A789" s="668"/>
      <c r="B789" s="667"/>
      <c r="C789" s="557"/>
      <c r="D789" s="1728"/>
      <c r="E789" s="1230"/>
      <c r="F789" s="1230"/>
      <c r="G789" s="524"/>
      <c r="H789" s="524"/>
      <c r="I789" s="524"/>
      <c r="J789" s="524"/>
      <c r="K789" s="524"/>
      <c r="L789" s="524"/>
      <c r="M789" s="524"/>
      <c r="N789" s="524"/>
    </row>
    <row r="790" spans="1:14">
      <c r="A790" s="668"/>
      <c r="B790" s="667"/>
      <c r="C790" s="557"/>
      <c r="D790" s="1728"/>
      <c r="E790" s="1230"/>
      <c r="F790" s="1230"/>
    </row>
    <row r="791" spans="1:14">
      <c r="A791" s="668"/>
      <c r="B791" s="667"/>
      <c r="C791" s="557"/>
      <c r="D791" s="1728"/>
      <c r="E791" s="1230"/>
      <c r="F791" s="1230"/>
    </row>
    <row r="792" spans="1:14">
      <c r="A792" s="668"/>
      <c r="B792" s="667"/>
      <c r="C792" s="557"/>
      <c r="D792" s="1728"/>
      <c r="E792" s="1230"/>
      <c r="F792" s="1230"/>
    </row>
    <row r="793" spans="1:14">
      <c r="A793" s="668"/>
      <c r="B793" s="667"/>
      <c r="C793" s="557"/>
      <c r="D793" s="1728"/>
      <c r="E793" s="1230"/>
      <c r="F793" s="1230"/>
    </row>
    <row r="794" spans="1:14">
      <c r="A794" s="668"/>
      <c r="B794" s="667"/>
      <c r="C794" s="557"/>
      <c r="D794" s="1728"/>
      <c r="E794" s="1230"/>
      <c r="F794" s="1230"/>
    </row>
    <row r="795" spans="1:14">
      <c r="A795" s="668"/>
      <c r="B795" s="667"/>
      <c r="C795" s="557"/>
      <c r="D795" s="1728"/>
      <c r="E795" s="1230"/>
      <c r="F795" s="1230"/>
    </row>
    <row r="796" spans="1:14">
      <c r="A796" s="668"/>
      <c r="B796" s="667"/>
      <c r="C796" s="557"/>
      <c r="D796" s="1728"/>
      <c r="E796" s="1230"/>
      <c r="F796" s="1230"/>
    </row>
    <row r="797" spans="1:14">
      <c r="A797" s="668"/>
      <c r="B797" s="667"/>
      <c r="C797" s="557"/>
      <c r="D797" s="1728"/>
      <c r="E797" s="1230"/>
      <c r="F797" s="1230"/>
    </row>
    <row r="798" spans="1:14">
      <c r="A798" s="668"/>
      <c r="B798" s="667"/>
      <c r="C798" s="557"/>
      <c r="D798" s="1728"/>
      <c r="E798" s="1230"/>
      <c r="F798" s="1230"/>
    </row>
    <row r="799" spans="1:14">
      <c r="A799" s="668"/>
      <c r="B799" s="667"/>
      <c r="C799" s="557"/>
      <c r="D799" s="1728"/>
      <c r="E799" s="1230"/>
      <c r="F799" s="1230"/>
    </row>
    <row r="800" spans="1:14">
      <c r="A800" s="668"/>
      <c r="B800" s="667"/>
      <c r="C800" s="557"/>
      <c r="D800" s="1728"/>
      <c r="E800" s="1230"/>
      <c r="F800" s="1230"/>
    </row>
  </sheetData>
  <sheetProtection insertColumns="0" insertRows="0"/>
  <mergeCells count="72">
    <mergeCell ref="A14:A16"/>
    <mergeCell ref="B14:C16"/>
    <mergeCell ref="D16:F16"/>
    <mergeCell ref="A6:B6"/>
    <mergeCell ref="A8:B8"/>
    <mergeCell ref="A9:B9"/>
    <mergeCell ref="A10:C11"/>
    <mergeCell ref="A12:C12"/>
    <mergeCell ref="A1:B1"/>
    <mergeCell ref="A2:B2"/>
    <mergeCell ref="A3:B3"/>
    <mergeCell ref="A4:B4"/>
    <mergeCell ref="A5:B5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B62:C62"/>
    <mergeCell ref="B48:C48"/>
    <mergeCell ref="B34:C34"/>
    <mergeCell ref="B35:C35"/>
    <mergeCell ref="B36:C36"/>
    <mergeCell ref="B38:C38"/>
    <mergeCell ref="B40:C40"/>
    <mergeCell ref="B41:C41"/>
    <mergeCell ref="B42:C42"/>
    <mergeCell ref="B44:C44"/>
    <mergeCell ref="B45:C45"/>
    <mergeCell ref="B46:C46"/>
    <mergeCell ref="B47:C47"/>
    <mergeCell ref="B55:C55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D68:F68"/>
    <mergeCell ref="A637:A638"/>
    <mergeCell ref="B637:C638"/>
    <mergeCell ref="D638:F638"/>
    <mergeCell ref="B63:C63"/>
    <mergeCell ref="B64:C64"/>
    <mergeCell ref="A67:A68"/>
    <mergeCell ref="B67:B68"/>
    <mergeCell ref="C67:C68"/>
    <mergeCell ref="B639:C639"/>
    <mergeCell ref="H360:O360"/>
    <mergeCell ref="A651:A652"/>
    <mergeCell ref="B651:C652"/>
    <mergeCell ref="B653:C653"/>
    <mergeCell ref="B643:C643"/>
    <mergeCell ref="B644:C644"/>
    <mergeCell ref="B645:C645"/>
    <mergeCell ref="B646:C646"/>
    <mergeCell ref="B647:C647"/>
    <mergeCell ref="B648:C648"/>
    <mergeCell ref="B641:C641"/>
    <mergeCell ref="D652:F652"/>
  </mergeCells>
  <conditionalFormatting sqref="D125:F125">
    <cfRule type="cellIs" dxfId="24" priority="14" operator="notEqual">
      <formula>D$19</formula>
    </cfRule>
  </conditionalFormatting>
  <conditionalFormatting sqref="D358:F358">
    <cfRule type="cellIs" dxfId="23" priority="13" operator="notEqual">
      <formula>D$359</formula>
    </cfRule>
  </conditionalFormatting>
  <conditionalFormatting sqref="E360">
    <cfRule type="cellIs" dxfId="22" priority="8" operator="notEqual">
      <formula>J$370</formula>
    </cfRule>
  </conditionalFormatting>
  <conditionalFormatting sqref="D73:D88">
    <cfRule type="cellIs" dxfId="21" priority="7" stopIfTrue="1" operator="notEqual">
      <formula>#REF!</formula>
    </cfRule>
  </conditionalFormatting>
  <conditionalFormatting sqref="F79:F80">
    <cfRule type="cellIs" dxfId="20" priority="1" stopIfTrue="1" operator="notEqual">
      <formula>#REF!</formula>
    </cfRule>
  </conditionalFormatting>
  <dataValidations xWindow="896" yWindow="653" count="8">
    <dataValidation type="whole" operator="greaterThan" showInputMessage="1" showErrorMessage="1" errorTitle="Błąd Danych" error="Okno Zablokowane" sqref="E48:F48 F19:F47 E56 D19:D64 E49:E53 F49:F64 E59">
      <formula1>0</formula1>
    </dataValidation>
    <dataValidation type="whole" operator="greaterThan" allowBlank="1" showInputMessage="1" showErrorMessage="1" errorTitle="Błąd" error="Wpisywana wartość musi być większa od zera." sqref="D329:D340 D120:D123 E235:F235 D131:D135 D215:D228 D230:D237 E222:F223 D94:D104 D258:D271 D354:D356 D319 D166:D176 D196 D324:D327 D300:D301 D247:D248 D274:D291 D241:D242 D244:D245 D138:D153 F94:F104 D198:D208 D250:D251 D305:D307 D107:D118 F107:F123">
      <formula1>0</formula1>
    </dataValidation>
    <dataValidation allowBlank="1" showInputMessage="1" showErrorMessage="1" promptTitle="Stany Funduszu na początek" prompt="muszą się równać stanom na koniec roku poprzedniego" sqref="D71:D88 F71:F89"/>
    <dataValidation type="whole" operator="greaterThan" allowBlank="1" showInputMessage="1" showErrorMessage="1" sqref="F397:F406 D187:D191 D397:D406">
      <formula1>0</formula1>
    </dataValidation>
    <dataValidation allowBlank="1" showInputMessage="1" showErrorMessage="1" prompt="Środki pieniężne w memoriale muszą równać sie środkom pieniężnym_x000a_kasowo. Kasa=Memoriał (śr.pieniężne)_x000a__x000a_zmień depozyty" sqref="D360"/>
    <dataValidation allowBlank="1" showInputMessage="1" showErrorMessage="1" prompt="Ma się różnić od Memroiału - WWO podaje wartość również kasowo" sqref="D392"/>
    <dataValidation showInputMessage="1" showErrorMessage="1" promptTitle="Koszty samorządów" prompt="kwota kosztów = Kwota na realizację * 2,5%" sqref="D350 D346"/>
    <dataValidation type="whole" operator="greaterThan" allowBlank="1" showInputMessage="1" showErrorMessage="1" errorTitle="Błąd" error="Podana wartość musi być większa od zera." sqref="D344 D348">
      <formula1>0</formula1>
    </dataValidation>
  </dataValidations>
  <printOptions horizontalCentered="1" gridLines="1"/>
  <pageMargins left="0.19685039370078741" right="0.19685039370078741" top="0.23622047244094491" bottom="0.19685039370078741" header="0.51181102362204722" footer="0"/>
  <pageSetup paperSize="9" scale="45" firstPageNumber="0" orientation="portrait" r:id="rId1"/>
  <headerFooter alignWithMargins="0">
    <oddFooter>&amp;RStrona &amp;P</oddFooter>
  </headerFooter>
  <rowBreaks count="5" manualBreakCount="5">
    <brk id="90" max="16383" man="1"/>
    <brk id="193" max="16383" man="1"/>
    <brk id="309" max="10" man="1"/>
    <brk id="448" max="5" man="1"/>
    <brk id="577" max="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94"/>
  <sheetViews>
    <sheetView tabSelected="1" view="pageBreakPreview" topLeftCell="A73" zoomScale="72" zoomScaleNormal="75" zoomScaleSheetLayoutView="72" workbookViewId="0">
      <selection activeCell="B338" sqref="B338"/>
    </sheetView>
  </sheetViews>
  <sheetFormatPr defaultRowHeight="15.75" outlineLevelRow="2"/>
  <cols>
    <col min="1" max="1" width="8" style="405" customWidth="1"/>
    <col min="2" max="2" width="125.375" style="406" customWidth="1"/>
    <col min="3" max="3" width="18.875" style="294" hidden="1" customWidth="1"/>
    <col min="4" max="4" width="40.875" style="294" hidden="1" customWidth="1"/>
    <col min="5" max="6" width="40.875" style="295" hidden="1" customWidth="1"/>
    <col min="7" max="7" width="22.875" style="852" customWidth="1"/>
    <col min="8" max="8" width="15.5" style="295" customWidth="1"/>
    <col min="9" max="9" width="16.75" style="295" customWidth="1"/>
    <col min="10" max="10" width="40.875" style="295" hidden="1" customWidth="1"/>
    <col min="11" max="17" width="9" style="296"/>
    <col min="18" max="18" width="10.25" style="296" bestFit="1" customWidth="1"/>
    <col min="19" max="21" width="9" style="296"/>
    <col min="22" max="23" width="9" style="297"/>
    <col min="24" max="16384" width="9" style="295"/>
  </cols>
  <sheetData>
    <row r="1" spans="1:23" s="290" customFormat="1" ht="18.75" hidden="1" outlineLevel="2">
      <c r="A1" s="2043" t="s">
        <v>0</v>
      </c>
      <c r="B1" s="2043"/>
      <c r="C1" s="289"/>
      <c r="D1" s="289"/>
      <c r="G1" s="847"/>
      <c r="I1" s="291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3"/>
      <c r="W1" s="293"/>
    </row>
    <row r="2" spans="1:23" hidden="1" outlineLevel="2">
      <c r="A2" s="2044" t="s">
        <v>1</v>
      </c>
      <c r="B2" s="2044"/>
      <c r="I2" s="676"/>
      <c r="J2" s="676"/>
    </row>
    <row r="3" spans="1:23" s="290" customFormat="1" ht="18.75" hidden="1" outlineLevel="2">
      <c r="A3" s="2043" t="s">
        <v>2</v>
      </c>
      <c r="B3" s="2043"/>
      <c r="C3" s="298"/>
      <c r="D3" s="298"/>
      <c r="E3" s="298"/>
      <c r="F3" s="298"/>
      <c r="G3" s="856"/>
      <c r="H3" s="2050" t="s">
        <v>1097</v>
      </c>
      <c r="I3" s="2050"/>
      <c r="J3" s="2050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3"/>
      <c r="W3" s="293"/>
    </row>
    <row r="4" spans="1:23" ht="18.75" hidden="1" outlineLevel="2">
      <c r="A4" s="2044" t="s">
        <v>1</v>
      </c>
      <c r="B4" s="2044"/>
      <c r="C4" s="299"/>
      <c r="D4" s="299"/>
      <c r="E4" s="299"/>
      <c r="F4" s="299"/>
      <c r="G4" s="857"/>
      <c r="H4" s="772"/>
      <c r="I4" s="773"/>
      <c r="J4" s="773"/>
    </row>
    <row r="5" spans="1:23" s="290" customFormat="1" ht="18.75" hidden="1" outlineLevel="2">
      <c r="A5" s="2043" t="s">
        <v>3</v>
      </c>
      <c r="B5" s="2043"/>
      <c r="C5" s="299"/>
      <c r="D5" s="299"/>
      <c r="E5" s="299"/>
      <c r="F5" s="299"/>
      <c r="G5" s="857"/>
      <c r="H5" s="772"/>
      <c r="I5" s="773"/>
      <c r="J5" s="774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3"/>
      <c r="W5" s="293"/>
    </row>
    <row r="6" spans="1:23" ht="18.75" hidden="1" outlineLevel="2">
      <c r="A6" s="2044" t="s">
        <v>1</v>
      </c>
      <c r="B6" s="2044"/>
      <c r="C6" s="299"/>
      <c r="D6" s="299"/>
      <c r="E6" s="299"/>
      <c r="F6" s="299"/>
      <c r="G6" s="857"/>
      <c r="H6" s="299"/>
      <c r="I6" s="299"/>
      <c r="J6" s="299"/>
    </row>
    <row r="7" spans="1:23" ht="18.75" hidden="1" outlineLevel="2">
      <c r="A7" s="300"/>
      <c r="B7" s="300"/>
      <c r="C7" s="290"/>
      <c r="D7" s="290"/>
      <c r="E7" s="290"/>
      <c r="F7" s="290"/>
      <c r="G7" s="847"/>
      <c r="H7" s="290"/>
      <c r="I7" s="413"/>
      <c r="J7" s="290"/>
    </row>
    <row r="8" spans="1:23" s="290" customFormat="1" ht="18.75" hidden="1" outlineLevel="2">
      <c r="A8" s="2043" t="s">
        <v>4</v>
      </c>
      <c r="B8" s="2043"/>
      <c r="C8" s="301"/>
      <c r="D8" s="301"/>
      <c r="E8" s="301"/>
      <c r="F8" s="301"/>
      <c r="G8" s="863"/>
      <c r="H8" s="301"/>
      <c r="I8" s="1519" t="s">
        <v>1035</v>
      </c>
      <c r="J8" s="301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3"/>
      <c r="W8" s="293"/>
    </row>
    <row r="9" spans="1:23" hidden="1" outlineLevel="2">
      <c r="A9" s="2044"/>
      <c r="B9" s="2044"/>
    </row>
    <row r="10" spans="1:23" ht="18.75" hidden="1" outlineLevel="2">
      <c r="A10" s="302"/>
      <c r="B10" s="303"/>
      <c r="I10" s="2052"/>
      <c r="J10" s="2052"/>
    </row>
    <row r="11" spans="1:23" s="290" customFormat="1" ht="18.75" collapsed="1">
      <c r="A11" s="2053" t="s">
        <v>1096</v>
      </c>
      <c r="B11" s="2053"/>
      <c r="C11" s="2053"/>
      <c r="D11" s="2053"/>
      <c r="E11" s="2053"/>
      <c r="F11" s="2053"/>
      <c r="G11" s="2053"/>
      <c r="H11" s="2053"/>
      <c r="I11" s="2053"/>
      <c r="J11" s="2053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3"/>
      <c r="W11" s="293"/>
    </row>
    <row r="12" spans="1:23" s="290" customFormat="1" ht="21">
      <c r="A12" s="2054" t="s">
        <v>1104</v>
      </c>
      <c r="B12" s="2054"/>
      <c r="C12" s="2054"/>
      <c r="D12" s="2054"/>
      <c r="E12" s="2054"/>
      <c r="F12" s="2054"/>
      <c r="G12" s="2054"/>
      <c r="H12" s="2054"/>
      <c r="I12" s="2054"/>
      <c r="J12" s="2054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3"/>
      <c r="W12" s="293"/>
    </row>
    <row r="13" spans="1:23" s="290" customFormat="1" ht="19.5" thickBot="1">
      <c r="A13" s="304" t="s">
        <v>6</v>
      </c>
      <c r="B13" s="305"/>
      <c r="C13" s="305"/>
      <c r="D13" s="305"/>
      <c r="E13" s="305"/>
      <c r="F13" s="305"/>
      <c r="G13" s="868"/>
      <c r="H13" s="305"/>
      <c r="I13" s="305"/>
      <c r="J13" s="305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3"/>
      <c r="W13" s="293"/>
    </row>
    <row r="14" spans="1:23" s="309" customFormat="1" ht="105.75" customHeight="1" thickBot="1">
      <c r="A14" s="2055" t="s">
        <v>7</v>
      </c>
      <c r="B14" s="2056" t="s">
        <v>8</v>
      </c>
      <c r="C14" s="2056"/>
      <c r="D14" s="711" t="s">
        <v>999</v>
      </c>
      <c r="E14" s="306" t="e">
        <f>'Pl 2016-20 PFC'!#REF!</f>
        <v>#REF!</v>
      </c>
      <c r="F14" s="306" t="e">
        <f>'Pl 2016-20 PFC'!#REF!</f>
        <v>#REF!</v>
      </c>
      <c r="G14" s="1614" t="s">
        <v>1165</v>
      </c>
      <c r="H14" s="306" t="str">
        <f>'Pl 2016-20 PFC'!E67</f>
        <v xml:space="preserve">Zmiany  </v>
      </c>
      <c r="I14" s="306" t="str">
        <f>'Pl 2016-20 PFC'!F67</f>
        <v>Plan 
po zmianach 2017</v>
      </c>
      <c r="J14" s="306" t="e">
        <f>'Pl 2016-20 PFC'!#REF!</f>
        <v>#REF!</v>
      </c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8"/>
      <c r="W14" s="308"/>
    </row>
    <row r="15" spans="1:23" s="309" customFormat="1" ht="16.5" customHeight="1" thickBot="1">
      <c r="A15" s="2055"/>
      <c r="B15" s="2056"/>
      <c r="C15" s="2056"/>
      <c r="D15" s="708"/>
      <c r="E15" s="1169">
        <f>'Pl 2016-20 PFC'!D16:F16</f>
        <v>0</v>
      </c>
      <c r="F15" s="1170"/>
      <c r="G15" s="2057" t="s">
        <v>9</v>
      </c>
      <c r="H15" s="2058"/>
      <c r="I15" s="2058"/>
      <c r="J15" s="2059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8"/>
      <c r="W15" s="308"/>
    </row>
    <row r="16" spans="1:23" s="317" customFormat="1" ht="16.5" thickBot="1">
      <c r="A16" s="310">
        <v>1</v>
      </c>
      <c r="B16" s="311">
        <v>2</v>
      </c>
      <c r="C16" s="312"/>
      <c r="D16" s="312"/>
      <c r="E16" s="313">
        <v>3</v>
      </c>
      <c r="F16" s="1171">
        <v>4</v>
      </c>
      <c r="G16" s="879">
        <v>3</v>
      </c>
      <c r="H16" s="314">
        <v>4</v>
      </c>
      <c r="I16" s="314">
        <v>5</v>
      </c>
      <c r="J16" s="313">
        <v>7</v>
      </c>
      <c r="K16" s="315"/>
      <c r="L16" s="315"/>
      <c r="M16" s="315"/>
      <c r="N16" s="315"/>
      <c r="O16" s="1984">
        <f>I18-I384</f>
        <v>192463000</v>
      </c>
      <c r="P16" s="1984">
        <f>I56+I54</f>
        <v>192463000</v>
      </c>
      <c r="Q16" s="1984">
        <f>P16-O16</f>
        <v>0</v>
      </c>
      <c r="R16" s="315"/>
      <c r="S16" s="315"/>
      <c r="T16" s="315"/>
      <c r="U16" s="315"/>
      <c r="V16" s="316"/>
      <c r="W16" s="316"/>
    </row>
    <row r="17" spans="1:23" s="317" customFormat="1" ht="9.9499999999999993" customHeight="1">
      <c r="A17" s="318"/>
      <c r="B17" s="319"/>
      <c r="C17" s="320"/>
      <c r="D17" s="320"/>
      <c r="E17" s="321"/>
      <c r="F17" s="321"/>
      <c r="G17" s="887"/>
      <c r="H17" s="321"/>
      <c r="I17" s="321"/>
      <c r="J17" s="322"/>
      <c r="K17" s="315"/>
      <c r="L17" s="315"/>
      <c r="M17" s="315"/>
      <c r="N17" s="315"/>
      <c r="O17" s="315"/>
      <c r="P17" s="315"/>
      <c r="Q17" s="315"/>
      <c r="R17" s="315"/>
      <c r="S17" s="315"/>
      <c r="T17" s="315"/>
      <c r="U17" s="315"/>
      <c r="V17" s="316"/>
      <c r="W17" s="316"/>
    </row>
    <row r="18" spans="1:23" s="324" customFormat="1" ht="21">
      <c r="A18" s="1829" t="s">
        <v>508</v>
      </c>
      <c r="B18" s="2051" t="s">
        <v>11</v>
      </c>
      <c r="C18" s="2051"/>
      <c r="D18" s="1830" t="e">
        <f t="shared" ref="D18:J18" si="0">SUM(D19:D20)</f>
        <v>#REF!</v>
      </c>
      <c r="E18" s="1831" t="e">
        <f t="shared" si="0"/>
        <v>#REF!</v>
      </c>
      <c r="F18" s="1831" t="e">
        <f t="shared" si="0"/>
        <v>#REF!</v>
      </c>
      <c r="G18" s="1832">
        <f t="shared" si="0"/>
        <v>4913734000</v>
      </c>
      <c r="H18" s="1832">
        <f t="shared" si="0"/>
        <v>0</v>
      </c>
      <c r="I18" s="1832">
        <f t="shared" si="0"/>
        <v>4913734000</v>
      </c>
      <c r="J18" s="777" t="e">
        <f t="shared" si="0"/>
        <v>#REF!</v>
      </c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</row>
    <row r="19" spans="1:23" s="324" customFormat="1" ht="18.75" hidden="1" outlineLevel="2">
      <c r="A19" s="1564" t="s">
        <v>14</v>
      </c>
      <c r="B19" s="2045" t="s">
        <v>12</v>
      </c>
      <c r="C19" s="2045"/>
      <c r="D19" s="325" t="e">
        <f t="shared" ref="D19:J19" si="1">SUM(D23,D26,D27,D28,D30,D32,D34,D36,D39,D41,D43,D45:D46,D57,D59,D61)</f>
        <v>#REF!</v>
      </c>
      <c r="E19" s="748" t="e">
        <f t="shared" si="1"/>
        <v>#REF!</v>
      </c>
      <c r="F19" s="748" t="e">
        <f t="shared" si="1"/>
        <v>#REF!</v>
      </c>
      <c r="G19" s="1191">
        <f t="shared" si="1"/>
        <v>4771609000</v>
      </c>
      <c r="H19" s="748">
        <f t="shared" si="1"/>
        <v>0</v>
      </c>
      <c r="I19" s="748">
        <f t="shared" si="1"/>
        <v>4771609000</v>
      </c>
      <c r="J19" s="748" t="e">
        <f t="shared" si="1"/>
        <v>#REF!</v>
      </c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</row>
    <row r="20" spans="1:23" s="324" customFormat="1" ht="18.75" hidden="1" outlineLevel="2">
      <c r="A20" s="1565" t="s">
        <v>18</v>
      </c>
      <c r="B20" s="2046" t="s">
        <v>13</v>
      </c>
      <c r="C20" s="2046"/>
      <c r="D20" s="326" t="e">
        <f t="shared" ref="D20:J20" si="2">SUM(D24,D31,D35,D58,D44,D40)</f>
        <v>#REF!</v>
      </c>
      <c r="E20" s="749" t="e">
        <f t="shared" si="2"/>
        <v>#REF!</v>
      </c>
      <c r="F20" s="749" t="e">
        <f t="shared" si="2"/>
        <v>#REF!</v>
      </c>
      <c r="G20" s="956">
        <f t="shared" si="2"/>
        <v>142125000</v>
      </c>
      <c r="H20" s="749">
        <f t="shared" si="2"/>
        <v>0</v>
      </c>
      <c r="I20" s="749">
        <f t="shared" si="2"/>
        <v>142125000</v>
      </c>
      <c r="J20" s="749" t="e">
        <f t="shared" si="2"/>
        <v>#REF!</v>
      </c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</row>
    <row r="21" spans="1:23" s="329" customFormat="1" ht="18.75" outlineLevel="1" collapsed="1">
      <c r="A21" s="1566"/>
      <c r="B21" s="2047"/>
      <c r="C21" s="2047"/>
      <c r="D21" s="709"/>
      <c r="E21" s="750"/>
      <c r="F21" s="750"/>
      <c r="G21" s="900"/>
      <c r="H21" s="750"/>
      <c r="I21" s="750"/>
      <c r="J21" s="750"/>
      <c r="K21" s="327"/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8"/>
      <c r="W21" s="328"/>
    </row>
    <row r="22" spans="1:23" s="343" customFormat="1" ht="56.25" outlineLevel="1">
      <c r="A22" s="1567">
        <v>1</v>
      </c>
      <c r="B22" s="1571" t="s">
        <v>637</v>
      </c>
      <c r="C22" s="1569"/>
      <c r="D22" s="738" t="e">
        <f t="shared" ref="D22:J22" si="3">SUM(D23:D24)</f>
        <v>#REF!</v>
      </c>
      <c r="E22" s="751" t="e">
        <f t="shared" si="3"/>
        <v>#REF!</v>
      </c>
      <c r="F22" s="751" t="e">
        <f t="shared" si="3"/>
        <v>#REF!</v>
      </c>
      <c r="G22" s="1521">
        <f t="shared" si="3"/>
        <v>50000000</v>
      </c>
      <c r="H22" s="1522">
        <f t="shared" si="3"/>
        <v>0</v>
      </c>
      <c r="I22" s="1522">
        <f t="shared" si="3"/>
        <v>50000000</v>
      </c>
      <c r="J22" s="751" t="e">
        <f t="shared" si="3"/>
        <v>#REF!</v>
      </c>
      <c r="K22" s="342"/>
      <c r="L22" s="342"/>
      <c r="M22" s="342"/>
      <c r="N22" s="342"/>
      <c r="O22" s="342"/>
      <c r="P22" s="342"/>
      <c r="Q22" s="342"/>
      <c r="R22" s="342"/>
      <c r="S22" s="342"/>
      <c r="T22" s="342"/>
      <c r="U22" s="342"/>
      <c r="V22" s="342"/>
      <c r="W22" s="342"/>
    </row>
    <row r="23" spans="1:23" s="343" customFormat="1" ht="18.75" hidden="1" outlineLevel="2">
      <c r="A23" s="1567" t="s">
        <v>16</v>
      </c>
      <c r="B23" s="1570" t="s">
        <v>12</v>
      </c>
      <c r="C23" s="1569"/>
      <c r="D23" s="738" t="e">
        <f t="shared" ref="D23:J23" si="4">D123+D161</f>
        <v>#REF!</v>
      </c>
      <c r="E23" s="751" t="e">
        <f t="shared" si="4"/>
        <v>#REF!</v>
      </c>
      <c r="F23" s="752" t="e">
        <f t="shared" si="4"/>
        <v>#REF!</v>
      </c>
      <c r="G23" s="1523">
        <f t="shared" si="4"/>
        <v>3000000</v>
      </c>
      <c r="H23" s="1524">
        <f t="shared" si="4"/>
        <v>0</v>
      </c>
      <c r="I23" s="1524">
        <f t="shared" si="4"/>
        <v>3000000</v>
      </c>
      <c r="J23" s="752" t="e">
        <f t="shared" si="4"/>
        <v>#REF!</v>
      </c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V23" s="342"/>
      <c r="W23" s="342"/>
    </row>
    <row r="24" spans="1:23" s="343" customFormat="1" ht="18.75" hidden="1" outlineLevel="2">
      <c r="A24" s="1567" t="s">
        <v>17</v>
      </c>
      <c r="B24" s="1570" t="s">
        <v>13</v>
      </c>
      <c r="C24" s="1569"/>
      <c r="D24" s="738" t="e">
        <f t="shared" ref="D24:J24" si="5">SUM(D288+D307)</f>
        <v>#REF!</v>
      </c>
      <c r="E24" s="751" t="e">
        <f t="shared" si="5"/>
        <v>#REF!</v>
      </c>
      <c r="F24" s="752" t="e">
        <f t="shared" si="5"/>
        <v>#REF!</v>
      </c>
      <c r="G24" s="1523">
        <f t="shared" si="5"/>
        <v>47000000</v>
      </c>
      <c r="H24" s="1524">
        <f t="shared" si="5"/>
        <v>0</v>
      </c>
      <c r="I24" s="1524">
        <f t="shared" si="5"/>
        <v>47000000</v>
      </c>
      <c r="J24" s="752" t="e">
        <f t="shared" si="5"/>
        <v>#REF!</v>
      </c>
      <c r="K24" s="342"/>
      <c r="L24" s="342"/>
      <c r="M24" s="342"/>
      <c r="N24" s="342"/>
      <c r="O24" s="342"/>
      <c r="P24" s="342"/>
      <c r="Q24" s="342"/>
      <c r="R24" s="342"/>
      <c r="S24" s="342"/>
      <c r="T24" s="342"/>
      <c r="U24" s="342"/>
      <c r="V24" s="342"/>
      <c r="W24" s="342"/>
    </row>
    <row r="25" spans="1:23" s="343" customFormat="1" ht="18.75" outlineLevel="1" collapsed="1">
      <c r="A25" s="1567">
        <v>2</v>
      </c>
      <c r="B25" s="1570" t="s">
        <v>331</v>
      </c>
      <c r="C25" s="1569"/>
      <c r="D25" s="738" t="e">
        <f t="shared" ref="D25:J25" si="6">SUM(D26:D26)</f>
        <v>#REF!</v>
      </c>
      <c r="E25" s="751" t="e">
        <f t="shared" si="6"/>
        <v>#REF!</v>
      </c>
      <c r="F25" s="752" t="e">
        <f t="shared" si="6"/>
        <v>#REF!</v>
      </c>
      <c r="G25" s="1523">
        <f t="shared" si="6"/>
        <v>3000000</v>
      </c>
      <c r="H25" s="1524">
        <f t="shared" si="6"/>
        <v>0</v>
      </c>
      <c r="I25" s="1524">
        <f t="shared" si="6"/>
        <v>3000000</v>
      </c>
      <c r="J25" s="1149" t="e">
        <f t="shared" si="6"/>
        <v>#REF!</v>
      </c>
      <c r="K25" s="342"/>
      <c r="L25" s="342"/>
      <c r="M25" s="342"/>
      <c r="N25" s="342"/>
      <c r="O25" s="342"/>
      <c r="P25" s="342"/>
      <c r="Q25" s="342"/>
      <c r="R25" s="342"/>
      <c r="S25" s="342"/>
      <c r="T25" s="342"/>
      <c r="U25" s="342"/>
      <c r="V25" s="342"/>
      <c r="W25" s="342"/>
    </row>
    <row r="26" spans="1:23" s="343" customFormat="1" ht="18.75" hidden="1" outlineLevel="2">
      <c r="A26" s="1567"/>
      <c r="B26" s="1570" t="s">
        <v>12</v>
      </c>
      <c r="C26" s="1569"/>
      <c r="D26" s="738" t="e">
        <f t="shared" ref="D26:J26" si="7">SUM(D122,D160,D206,D207)</f>
        <v>#REF!</v>
      </c>
      <c r="E26" s="751" t="e">
        <f t="shared" si="7"/>
        <v>#REF!</v>
      </c>
      <c r="F26" s="752" t="e">
        <f t="shared" si="7"/>
        <v>#REF!</v>
      </c>
      <c r="G26" s="1523">
        <f t="shared" si="7"/>
        <v>3000000</v>
      </c>
      <c r="H26" s="1524">
        <f t="shared" si="7"/>
        <v>0</v>
      </c>
      <c r="I26" s="1524">
        <f t="shared" si="7"/>
        <v>3000000</v>
      </c>
      <c r="J26" s="752" t="e">
        <f t="shared" si="7"/>
        <v>#REF!</v>
      </c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</row>
    <row r="27" spans="1:23" s="343" customFormat="1" ht="18.75" outlineLevel="1" collapsed="1">
      <c r="A27" s="1567">
        <v>3</v>
      </c>
      <c r="B27" s="1570" t="s">
        <v>22</v>
      </c>
      <c r="C27" s="1569"/>
      <c r="D27" s="738" t="e">
        <f t="shared" ref="D27:J27" si="8">SUM(D164)</f>
        <v>#REF!</v>
      </c>
      <c r="E27" s="751" t="e">
        <f t="shared" si="8"/>
        <v>#REF!</v>
      </c>
      <c r="F27" s="752" t="e">
        <f t="shared" si="8"/>
        <v>#REF!</v>
      </c>
      <c r="G27" s="1523">
        <f t="shared" si="8"/>
        <v>3000000000</v>
      </c>
      <c r="H27" s="1524">
        <f t="shared" si="8"/>
        <v>0</v>
      </c>
      <c r="I27" s="1524">
        <f t="shared" si="8"/>
        <v>3000000000</v>
      </c>
      <c r="J27" s="752" t="e">
        <f t="shared" si="8"/>
        <v>#REF!</v>
      </c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</row>
    <row r="28" spans="1:23" s="343" customFormat="1" ht="56.25" outlineLevel="1">
      <c r="A28" s="1567">
        <v>4</v>
      </c>
      <c r="B28" s="1571" t="s">
        <v>636</v>
      </c>
      <c r="C28" s="1569"/>
      <c r="D28" s="738" t="e">
        <f t="shared" ref="D28:J28" si="9">SUM(D124)</f>
        <v>#REF!</v>
      </c>
      <c r="E28" s="751" t="e">
        <f t="shared" si="9"/>
        <v>#REF!</v>
      </c>
      <c r="F28" s="751" t="e">
        <f t="shared" si="9"/>
        <v>#REF!</v>
      </c>
      <c r="G28" s="1521">
        <f t="shared" si="9"/>
        <v>57000000</v>
      </c>
      <c r="H28" s="1522">
        <f t="shared" si="9"/>
        <v>0</v>
      </c>
      <c r="I28" s="1522">
        <f t="shared" si="9"/>
        <v>57000000</v>
      </c>
      <c r="J28" s="751" t="e">
        <f t="shared" si="9"/>
        <v>#REF!</v>
      </c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2"/>
      <c r="W28" s="342"/>
    </row>
    <row r="29" spans="1:23" s="343" customFormat="1" ht="18.75" outlineLevel="1">
      <c r="A29" s="1567">
        <v>5</v>
      </c>
      <c r="B29" s="1570" t="s">
        <v>1133</v>
      </c>
      <c r="C29" s="1569"/>
      <c r="D29" s="738" t="e">
        <f t="shared" ref="D29:J29" si="10">SUM(D30:D31)</f>
        <v>#REF!</v>
      </c>
      <c r="E29" s="751" t="e">
        <f t="shared" si="10"/>
        <v>#REF!</v>
      </c>
      <c r="F29" s="752" t="e">
        <f t="shared" si="10"/>
        <v>#REF!</v>
      </c>
      <c r="G29" s="1523">
        <f t="shared" si="10"/>
        <v>3000000</v>
      </c>
      <c r="H29" s="1524">
        <f t="shared" si="10"/>
        <v>0</v>
      </c>
      <c r="I29" s="1524">
        <f t="shared" si="10"/>
        <v>3000000</v>
      </c>
      <c r="J29" s="752" t="e">
        <f t="shared" si="10"/>
        <v>#REF!</v>
      </c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2"/>
      <c r="W29" s="342"/>
    </row>
    <row r="30" spans="1:23" s="343" customFormat="1" ht="18.75" hidden="1" outlineLevel="2">
      <c r="A30" s="1567" t="s">
        <v>26</v>
      </c>
      <c r="B30" s="1570" t="s">
        <v>12</v>
      </c>
      <c r="C30" s="1569"/>
      <c r="D30" s="738" t="e">
        <f t="shared" ref="D30:J30" si="11">SUM(D125,D165)</f>
        <v>#REF!</v>
      </c>
      <c r="E30" s="751" t="e">
        <f t="shared" si="11"/>
        <v>#REF!</v>
      </c>
      <c r="F30" s="752" t="e">
        <f t="shared" si="11"/>
        <v>#REF!</v>
      </c>
      <c r="G30" s="1523">
        <f t="shared" si="11"/>
        <v>2800000</v>
      </c>
      <c r="H30" s="1524">
        <f t="shared" si="11"/>
        <v>0</v>
      </c>
      <c r="I30" s="1524">
        <f t="shared" si="11"/>
        <v>2800000</v>
      </c>
      <c r="J30" s="752" t="e">
        <f t="shared" si="11"/>
        <v>#REF!</v>
      </c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</row>
    <row r="31" spans="1:23" s="343" customFormat="1" ht="18.75" hidden="1" outlineLevel="2">
      <c r="A31" s="1567" t="s">
        <v>27</v>
      </c>
      <c r="B31" s="1570" t="s">
        <v>13</v>
      </c>
      <c r="C31" s="1569"/>
      <c r="D31" s="738" t="e">
        <f t="shared" ref="D31:J31" si="12">SUM(D289,D308)</f>
        <v>#REF!</v>
      </c>
      <c r="E31" s="751" t="e">
        <f t="shared" si="12"/>
        <v>#REF!</v>
      </c>
      <c r="F31" s="752" t="e">
        <f t="shared" si="12"/>
        <v>#REF!</v>
      </c>
      <c r="G31" s="1523">
        <f t="shared" si="12"/>
        <v>200000</v>
      </c>
      <c r="H31" s="1524">
        <f t="shared" si="12"/>
        <v>0</v>
      </c>
      <c r="I31" s="1524">
        <f t="shared" si="12"/>
        <v>200000</v>
      </c>
      <c r="J31" s="752" t="e">
        <f t="shared" si="12"/>
        <v>#REF!</v>
      </c>
      <c r="K31" s="342"/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2"/>
      <c r="W31" s="342"/>
    </row>
    <row r="32" spans="1:23" s="343" customFormat="1" ht="18.75" outlineLevel="1" collapsed="1">
      <c r="A32" s="1567">
        <v>6</v>
      </c>
      <c r="B32" s="1570" t="s">
        <v>29</v>
      </c>
      <c r="C32" s="1569"/>
      <c r="D32" s="738" t="e">
        <f t="shared" ref="D32:J32" si="13">D167</f>
        <v>#REF!</v>
      </c>
      <c r="E32" s="751" t="e">
        <f t="shared" si="13"/>
        <v>#REF!</v>
      </c>
      <c r="F32" s="752" t="e">
        <f t="shared" si="13"/>
        <v>#REF!</v>
      </c>
      <c r="G32" s="1523">
        <f t="shared" si="13"/>
        <v>15000</v>
      </c>
      <c r="H32" s="1524">
        <f t="shared" si="13"/>
        <v>0</v>
      </c>
      <c r="I32" s="1524">
        <f t="shared" si="13"/>
        <v>15000</v>
      </c>
      <c r="J32" s="752" t="e">
        <f t="shared" si="13"/>
        <v>#REF!</v>
      </c>
      <c r="K32" s="342"/>
      <c r="L32" s="342"/>
      <c r="M32" s="342"/>
      <c r="N32" s="342"/>
      <c r="O32" s="342"/>
      <c r="P32" s="342"/>
      <c r="Q32" s="342"/>
      <c r="R32" s="342"/>
      <c r="S32" s="342"/>
      <c r="T32" s="342"/>
      <c r="U32" s="342"/>
      <c r="V32" s="342"/>
      <c r="W32" s="342"/>
    </row>
    <row r="33" spans="1:23" s="343" customFormat="1" ht="18.75" outlineLevel="1">
      <c r="A33" s="1567">
        <v>7</v>
      </c>
      <c r="B33" s="1570" t="s">
        <v>1132</v>
      </c>
      <c r="C33" s="1569"/>
      <c r="D33" s="738" t="e">
        <f t="shared" ref="D33:J33" si="14">SUM(D34:D35)</f>
        <v>#REF!</v>
      </c>
      <c r="E33" s="751" t="e">
        <f t="shared" si="14"/>
        <v>#REF!</v>
      </c>
      <c r="F33" s="752" t="e">
        <f t="shared" si="14"/>
        <v>#REF!</v>
      </c>
      <c r="G33" s="1523">
        <f t="shared" si="14"/>
        <v>128000000</v>
      </c>
      <c r="H33" s="1524">
        <f t="shared" si="14"/>
        <v>0</v>
      </c>
      <c r="I33" s="1524">
        <f t="shared" si="14"/>
        <v>128000000</v>
      </c>
      <c r="J33" s="752" t="e">
        <f t="shared" si="14"/>
        <v>#REF!</v>
      </c>
      <c r="K33" s="1172"/>
      <c r="L33" s="1172"/>
      <c r="M33" s="342"/>
      <c r="N33" s="342"/>
      <c r="O33" s="342"/>
      <c r="P33" s="342"/>
      <c r="Q33" s="342"/>
      <c r="R33" s="342"/>
      <c r="S33" s="342"/>
      <c r="T33" s="342"/>
      <c r="U33" s="342"/>
      <c r="V33" s="342"/>
      <c r="W33" s="342"/>
    </row>
    <row r="34" spans="1:23" s="343" customFormat="1" ht="18.75" hidden="1" outlineLevel="2">
      <c r="A34" s="1567" t="s">
        <v>32</v>
      </c>
      <c r="B34" s="1570" t="s">
        <v>12</v>
      </c>
      <c r="C34" s="1569"/>
      <c r="D34" s="738" t="e">
        <f t="shared" ref="D34:J34" si="15">SUM(D127,D168,D188)</f>
        <v>#REF!</v>
      </c>
      <c r="E34" s="751" t="e">
        <f t="shared" si="15"/>
        <v>#REF!</v>
      </c>
      <c r="F34" s="752" t="e">
        <f t="shared" si="15"/>
        <v>#REF!</v>
      </c>
      <c r="G34" s="1523">
        <f t="shared" si="15"/>
        <v>87800000</v>
      </c>
      <c r="H34" s="1524">
        <f t="shared" si="15"/>
        <v>0</v>
      </c>
      <c r="I34" s="1524">
        <f t="shared" si="15"/>
        <v>87800000</v>
      </c>
      <c r="J34" s="752" t="e">
        <f t="shared" si="15"/>
        <v>#REF!</v>
      </c>
      <c r="K34" s="342"/>
      <c r="L34" s="342"/>
      <c r="M34" s="342"/>
      <c r="N34" s="342"/>
      <c r="O34" s="342"/>
      <c r="P34" s="342"/>
      <c r="Q34" s="342"/>
      <c r="R34" s="342"/>
      <c r="S34" s="342"/>
      <c r="T34" s="342"/>
      <c r="U34" s="342"/>
      <c r="V34" s="342"/>
      <c r="W34" s="342"/>
    </row>
    <row r="35" spans="1:23" s="343" customFormat="1" ht="18.75" hidden="1" outlineLevel="2">
      <c r="A35" s="1567" t="s">
        <v>33</v>
      </c>
      <c r="B35" s="1570" t="s">
        <v>13</v>
      </c>
      <c r="C35" s="1569"/>
      <c r="D35" s="738" t="e">
        <f t="shared" ref="D35:J35" si="16">SUM(D291,D311)</f>
        <v>#REF!</v>
      </c>
      <c r="E35" s="751" t="e">
        <f t="shared" si="16"/>
        <v>#REF!</v>
      </c>
      <c r="F35" s="752" t="e">
        <f t="shared" si="16"/>
        <v>#REF!</v>
      </c>
      <c r="G35" s="1523">
        <f t="shared" si="16"/>
        <v>40200000</v>
      </c>
      <c r="H35" s="1524">
        <f t="shared" si="16"/>
        <v>0</v>
      </c>
      <c r="I35" s="1524">
        <f t="shared" si="16"/>
        <v>40200000</v>
      </c>
      <c r="J35" s="752" t="e">
        <f t="shared" si="16"/>
        <v>#REF!</v>
      </c>
      <c r="K35" s="342"/>
      <c r="L35" s="342"/>
      <c r="M35" s="342"/>
      <c r="N35" s="342"/>
      <c r="O35" s="342"/>
      <c r="P35" s="342"/>
      <c r="Q35" s="342"/>
      <c r="R35" s="342"/>
      <c r="S35" s="342"/>
      <c r="T35" s="342"/>
      <c r="U35" s="342"/>
      <c r="V35" s="342"/>
      <c r="W35" s="342"/>
    </row>
    <row r="36" spans="1:23" s="343" customFormat="1" ht="18.75" outlineLevel="1" collapsed="1">
      <c r="A36" s="1567">
        <v>8</v>
      </c>
      <c r="B36" s="1570" t="s">
        <v>35</v>
      </c>
      <c r="C36" s="1569"/>
      <c r="D36" s="738" t="e">
        <f t="shared" ref="D36:J36" si="17">SUM(D37)</f>
        <v>#REF!</v>
      </c>
      <c r="E36" s="751" t="e">
        <f t="shared" si="17"/>
        <v>#REF!</v>
      </c>
      <c r="F36" s="752" t="e">
        <f t="shared" si="17"/>
        <v>#REF!</v>
      </c>
      <c r="G36" s="1523">
        <f t="shared" si="17"/>
        <v>2500000</v>
      </c>
      <c r="H36" s="1524">
        <f t="shared" si="17"/>
        <v>0</v>
      </c>
      <c r="I36" s="1524">
        <f t="shared" si="17"/>
        <v>2500000</v>
      </c>
      <c r="J36" s="752" t="e">
        <f t="shared" si="17"/>
        <v>#REF!</v>
      </c>
      <c r="K36" s="342"/>
      <c r="L36" s="342"/>
      <c r="M36" s="342"/>
      <c r="N36" s="342"/>
      <c r="O36" s="342"/>
      <c r="P36" s="342"/>
      <c r="Q36" s="342"/>
      <c r="R36" s="342"/>
      <c r="S36" s="342"/>
      <c r="T36" s="342"/>
      <c r="U36" s="342"/>
      <c r="V36" s="342"/>
      <c r="W36" s="342"/>
    </row>
    <row r="37" spans="1:23" s="343" customFormat="1" ht="18.75" hidden="1" outlineLevel="2">
      <c r="A37" s="1567" t="s">
        <v>332</v>
      </c>
      <c r="B37" s="1570" t="s">
        <v>12</v>
      </c>
      <c r="C37" s="1569"/>
      <c r="D37" s="738" t="e">
        <f t="shared" ref="D37:J37" si="18">D162</f>
        <v>#REF!</v>
      </c>
      <c r="E37" s="751" t="e">
        <f t="shared" si="18"/>
        <v>#REF!</v>
      </c>
      <c r="F37" s="752" t="e">
        <f t="shared" si="18"/>
        <v>#REF!</v>
      </c>
      <c r="G37" s="1523">
        <f t="shared" si="18"/>
        <v>2500000</v>
      </c>
      <c r="H37" s="1524">
        <f t="shared" si="18"/>
        <v>0</v>
      </c>
      <c r="I37" s="1524">
        <f t="shared" si="18"/>
        <v>2500000</v>
      </c>
      <c r="J37" s="752" t="e">
        <f t="shared" si="18"/>
        <v>#REF!</v>
      </c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</row>
    <row r="38" spans="1:23" s="343" customFormat="1" ht="37.5" outlineLevel="1" collapsed="1">
      <c r="A38" s="1567">
        <v>9</v>
      </c>
      <c r="B38" s="1571" t="s">
        <v>1134</v>
      </c>
      <c r="C38" s="1569"/>
      <c r="D38" s="738" t="e">
        <f t="shared" ref="D38:J38" si="19">SUM(D39:D40)</f>
        <v>#REF!</v>
      </c>
      <c r="E38" s="751" t="e">
        <f t="shared" si="19"/>
        <v>#REF!</v>
      </c>
      <c r="F38" s="751" t="e">
        <f t="shared" si="19"/>
        <v>#REF!</v>
      </c>
      <c r="G38" s="1521">
        <f t="shared" si="19"/>
        <v>7206000</v>
      </c>
      <c r="H38" s="1522">
        <f t="shared" si="19"/>
        <v>0</v>
      </c>
      <c r="I38" s="1522">
        <f t="shared" si="19"/>
        <v>7206000</v>
      </c>
      <c r="J38" s="751" t="e">
        <f t="shared" si="19"/>
        <v>#REF!</v>
      </c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</row>
    <row r="39" spans="1:23" s="343" customFormat="1" ht="18.75" hidden="1" outlineLevel="2">
      <c r="A39" s="1567" t="s">
        <v>39</v>
      </c>
      <c r="B39" s="1570" t="s">
        <v>12</v>
      </c>
      <c r="C39" s="1569"/>
      <c r="D39" s="738" t="e">
        <f t="shared" ref="D39:J39" si="20">D163</f>
        <v>#REF!</v>
      </c>
      <c r="E39" s="751" t="e">
        <f t="shared" si="20"/>
        <v>#REF!</v>
      </c>
      <c r="F39" s="752" t="e">
        <f t="shared" si="20"/>
        <v>#REF!</v>
      </c>
      <c r="G39" s="1523">
        <f t="shared" si="20"/>
        <v>6128000</v>
      </c>
      <c r="H39" s="1524" t="str">
        <f t="shared" si="20"/>
        <v/>
      </c>
      <c r="I39" s="1524">
        <f t="shared" si="20"/>
        <v>6128000</v>
      </c>
      <c r="J39" s="752" t="e">
        <f t="shared" si="20"/>
        <v>#REF!</v>
      </c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</row>
    <row r="40" spans="1:23" s="343" customFormat="1" ht="18.75" hidden="1" outlineLevel="2">
      <c r="A40" s="1567" t="s">
        <v>40</v>
      </c>
      <c r="B40" s="1570" t="s">
        <v>13</v>
      </c>
      <c r="C40" s="1569"/>
      <c r="D40" s="738" t="e">
        <f t="shared" ref="D40:J40" si="21">D309</f>
        <v>#REF!</v>
      </c>
      <c r="E40" s="751" t="e">
        <f t="shared" si="21"/>
        <v>#REF!</v>
      </c>
      <c r="F40" s="752" t="e">
        <f t="shared" si="21"/>
        <v>#REF!</v>
      </c>
      <c r="G40" s="1523">
        <f t="shared" si="21"/>
        <v>1078000</v>
      </c>
      <c r="H40" s="1524" t="str">
        <f t="shared" si="21"/>
        <v/>
      </c>
      <c r="I40" s="1524">
        <f t="shared" si="21"/>
        <v>1078000</v>
      </c>
      <c r="J40" s="752" t="e">
        <f t="shared" si="21"/>
        <v>#REF!</v>
      </c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</row>
    <row r="41" spans="1:23" s="343" customFormat="1" ht="18.75" outlineLevel="1" collapsed="1">
      <c r="A41" s="1567">
        <v>10</v>
      </c>
      <c r="B41" s="1570" t="s">
        <v>42</v>
      </c>
      <c r="C41" s="1569"/>
      <c r="D41" s="738" t="e">
        <f t="shared" ref="D41:J41" si="22">SUM(D156)</f>
        <v>#REF!</v>
      </c>
      <c r="E41" s="751" t="e">
        <f t="shared" si="22"/>
        <v>#REF!</v>
      </c>
      <c r="F41" s="752" t="e">
        <f t="shared" si="22"/>
        <v>#REF!</v>
      </c>
      <c r="G41" s="1523">
        <f t="shared" si="22"/>
        <v>103000000</v>
      </c>
      <c r="H41" s="1524">
        <f t="shared" si="22"/>
        <v>0</v>
      </c>
      <c r="I41" s="1524">
        <f t="shared" si="22"/>
        <v>103000000</v>
      </c>
      <c r="J41" s="752" t="e">
        <f t="shared" si="22"/>
        <v>#REF!</v>
      </c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</row>
    <row r="42" spans="1:23" s="343" customFormat="1" ht="18.75" outlineLevel="1">
      <c r="A42" s="1567">
        <v>11</v>
      </c>
      <c r="B42" s="1570" t="s">
        <v>44</v>
      </c>
      <c r="C42" s="1569"/>
      <c r="D42" s="738" t="e">
        <f t="shared" ref="D42:J42" si="23">SUM(D43:D44)</f>
        <v>#REF!</v>
      </c>
      <c r="E42" s="751" t="e">
        <f t="shared" si="23"/>
        <v>#REF!</v>
      </c>
      <c r="F42" s="752" t="e">
        <f t="shared" si="23"/>
        <v>#REF!</v>
      </c>
      <c r="G42" s="1523">
        <f t="shared" si="23"/>
        <v>246981000</v>
      </c>
      <c r="H42" s="1524">
        <f t="shared" si="23"/>
        <v>0</v>
      </c>
      <c r="I42" s="1524">
        <f t="shared" si="23"/>
        <v>246981000</v>
      </c>
      <c r="J42" s="752" t="e">
        <f t="shared" si="23"/>
        <v>#REF!</v>
      </c>
      <c r="K42" s="342"/>
      <c r="L42" s="342"/>
      <c r="M42" s="342"/>
      <c r="N42" s="1172"/>
      <c r="O42" s="1172"/>
      <c r="P42" s="342"/>
      <c r="Q42" s="342"/>
      <c r="R42" s="1960"/>
      <c r="S42" s="342"/>
      <c r="T42" s="342"/>
      <c r="U42" s="342"/>
      <c r="V42" s="342"/>
      <c r="W42" s="342"/>
    </row>
    <row r="43" spans="1:23" s="343" customFormat="1" ht="18.75" hidden="1" outlineLevel="2">
      <c r="A43" s="1567" t="s">
        <v>45</v>
      </c>
      <c r="B43" s="1570" t="s">
        <v>12</v>
      </c>
      <c r="C43" s="1569"/>
      <c r="D43" s="738" t="e">
        <f t="shared" ref="D43:J43" si="24">D126+D166</f>
        <v>#REF!</v>
      </c>
      <c r="E43" s="751" t="e">
        <f t="shared" si="24"/>
        <v>#REF!</v>
      </c>
      <c r="F43" s="752" t="e">
        <f t="shared" si="24"/>
        <v>#REF!</v>
      </c>
      <c r="G43" s="1523">
        <f t="shared" si="24"/>
        <v>244831000</v>
      </c>
      <c r="H43" s="1524">
        <f t="shared" si="24"/>
        <v>0</v>
      </c>
      <c r="I43" s="1524">
        <f t="shared" si="24"/>
        <v>244831000</v>
      </c>
      <c r="J43" s="752" t="e">
        <f t="shared" si="24"/>
        <v>#REF!</v>
      </c>
      <c r="K43" s="342"/>
      <c r="L43" s="342"/>
      <c r="M43" s="342"/>
      <c r="N43" s="342"/>
      <c r="O43" s="342"/>
      <c r="P43" s="342"/>
      <c r="Q43" s="342"/>
      <c r="R43" s="342"/>
      <c r="S43" s="342"/>
      <c r="T43" s="342"/>
      <c r="U43" s="342"/>
      <c r="V43" s="342"/>
      <c r="W43" s="342"/>
    </row>
    <row r="44" spans="1:23" s="343" customFormat="1" ht="18.75" hidden="1" outlineLevel="2">
      <c r="A44" s="1567" t="s">
        <v>46</v>
      </c>
      <c r="B44" s="1570" t="s">
        <v>13</v>
      </c>
      <c r="C44" s="1569"/>
      <c r="D44" s="738" t="e">
        <f t="shared" ref="D44:J44" si="25">D310+D290</f>
        <v>#REF!</v>
      </c>
      <c r="E44" s="751" t="e">
        <f t="shared" si="25"/>
        <v>#REF!</v>
      </c>
      <c r="F44" s="752" t="e">
        <f t="shared" si="25"/>
        <v>#REF!</v>
      </c>
      <c r="G44" s="1523">
        <f t="shared" si="25"/>
        <v>2150000</v>
      </c>
      <c r="H44" s="1524">
        <f t="shared" si="25"/>
        <v>0</v>
      </c>
      <c r="I44" s="1524">
        <f t="shared" si="25"/>
        <v>2150000</v>
      </c>
      <c r="J44" s="752" t="e">
        <f t="shared" si="25"/>
        <v>#REF!</v>
      </c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</row>
    <row r="45" spans="1:23" s="343" customFormat="1" ht="18.75" outlineLevel="1" collapsed="1">
      <c r="A45" s="1567">
        <v>12</v>
      </c>
      <c r="B45" s="1570" t="s">
        <v>355</v>
      </c>
      <c r="C45" s="1569"/>
      <c r="D45" s="738" t="e">
        <f t="shared" ref="D45:J45" si="26">D325</f>
        <v>#REF!</v>
      </c>
      <c r="E45" s="751" t="e">
        <f t="shared" si="26"/>
        <v>#REF!</v>
      </c>
      <c r="F45" s="752" t="e">
        <f t="shared" si="26"/>
        <v>#REF!</v>
      </c>
      <c r="G45" s="1523">
        <f t="shared" si="26"/>
        <v>930000000</v>
      </c>
      <c r="H45" s="1524">
        <f t="shared" si="26"/>
        <v>0</v>
      </c>
      <c r="I45" s="1524">
        <f t="shared" si="26"/>
        <v>930000000</v>
      </c>
      <c r="J45" s="752" t="e">
        <f t="shared" si="26"/>
        <v>#REF!</v>
      </c>
      <c r="K45" s="342"/>
      <c r="L45" s="342"/>
      <c r="M45" s="342"/>
      <c r="N45" s="1172"/>
      <c r="O45" s="1172"/>
      <c r="P45" s="342"/>
      <c r="Q45" s="342"/>
      <c r="R45" s="342"/>
      <c r="S45" s="342"/>
      <c r="T45" s="342"/>
      <c r="U45" s="342"/>
      <c r="V45" s="342"/>
      <c r="W45" s="342"/>
    </row>
    <row r="46" spans="1:23" s="343" customFormat="1" ht="18.75" outlineLevel="1">
      <c r="A46" s="1567">
        <v>13</v>
      </c>
      <c r="B46" s="1570" t="s">
        <v>1135</v>
      </c>
      <c r="C46" s="1569"/>
      <c r="D46" s="738" t="e">
        <f t="shared" ref="D46:J46" si="27">SUM(D47:D51,D56,D53)</f>
        <v>#REF!</v>
      </c>
      <c r="E46" s="751" t="e">
        <f t="shared" si="27"/>
        <v>#REF!</v>
      </c>
      <c r="F46" s="752" t="e">
        <f t="shared" si="27"/>
        <v>#REF!</v>
      </c>
      <c r="G46" s="1523">
        <f t="shared" si="27"/>
        <v>324604000</v>
      </c>
      <c r="H46" s="1524">
        <f t="shared" si="27"/>
        <v>0</v>
      </c>
      <c r="I46" s="1524">
        <f t="shared" si="27"/>
        <v>324604000</v>
      </c>
      <c r="J46" s="752" t="e">
        <f t="shared" si="27"/>
        <v>#REF!</v>
      </c>
      <c r="K46" s="342"/>
      <c r="L46" s="342"/>
      <c r="M46" s="342"/>
      <c r="N46" s="1172"/>
      <c r="O46" s="1172"/>
      <c r="P46" s="1172"/>
      <c r="Q46" s="342"/>
      <c r="R46" s="342"/>
      <c r="S46" s="342"/>
      <c r="T46" s="342"/>
      <c r="U46" s="342"/>
      <c r="V46" s="342"/>
      <c r="W46" s="342"/>
    </row>
    <row r="47" spans="1:23" s="343" customFormat="1" ht="18.75" outlineLevel="1">
      <c r="A47" s="1567" t="s">
        <v>51</v>
      </c>
      <c r="B47" s="713" t="s">
        <v>333</v>
      </c>
      <c r="C47" s="1569"/>
      <c r="D47" s="738" t="e">
        <f>SUM(D231)</f>
        <v>#REF!</v>
      </c>
      <c r="E47" s="751" t="e">
        <f>'Pl 2016-20 PFC'!#REF!</f>
        <v>#REF!</v>
      </c>
      <c r="F47" s="751" t="e">
        <f>'Pl 2016-20 PFC'!#REF!</f>
        <v>#REF!</v>
      </c>
      <c r="G47" s="1521">
        <f>'Pl 2016-20 PFC'!D240+'Pl 2016-20 PFC'!D217</f>
        <v>59616000</v>
      </c>
      <c r="H47" s="1522">
        <f>'Pl 2016-20 PFC'!E240+'Pl 2016-20 PFC'!E217</f>
        <v>0</v>
      </c>
      <c r="I47" s="1522">
        <f>'Pl 2016-20 PFC'!F240+'Pl 2016-20 PFC'!F217</f>
        <v>59616000</v>
      </c>
      <c r="J47" s="751" t="e">
        <f>'Pl 2016-20 PFC'!#REF!</f>
        <v>#REF!</v>
      </c>
      <c r="K47" s="342"/>
      <c r="L47" s="342"/>
      <c r="M47" s="342"/>
      <c r="N47" s="342"/>
      <c r="O47" s="1172"/>
      <c r="P47" s="342"/>
      <c r="Q47" s="342"/>
      <c r="R47" s="342"/>
      <c r="S47" s="342"/>
      <c r="T47" s="342"/>
      <c r="U47" s="342"/>
      <c r="V47" s="342"/>
      <c r="W47" s="342"/>
    </row>
    <row r="48" spans="1:23" s="343" customFormat="1" ht="18.75" outlineLevel="1">
      <c r="A48" s="1567" t="s">
        <v>53</v>
      </c>
      <c r="B48" s="1570" t="s">
        <v>58</v>
      </c>
      <c r="C48" s="1569"/>
      <c r="D48" s="738" t="e">
        <f>SUM(D237)</f>
        <v>#REF!</v>
      </c>
      <c r="E48" s="751" t="e">
        <f>SUM(E237)</f>
        <v>#REF!</v>
      </c>
      <c r="F48" s="752" t="e">
        <f>SUM(F237)</f>
        <v>#REF!</v>
      </c>
      <c r="G48" s="1523">
        <f>G237+G211</f>
        <v>999000</v>
      </c>
      <c r="H48" s="1523">
        <f>H237+H211</f>
        <v>0</v>
      </c>
      <c r="I48" s="1523">
        <f>I237+I211</f>
        <v>999000</v>
      </c>
      <c r="J48" s="752" t="e">
        <f>SUM(J237)</f>
        <v>#REF!</v>
      </c>
      <c r="K48" s="342"/>
      <c r="L48" s="342"/>
      <c r="M48" s="342"/>
      <c r="N48" s="342"/>
      <c r="O48" s="342"/>
      <c r="P48" s="342"/>
      <c r="Q48" s="342"/>
      <c r="R48" s="342"/>
      <c r="S48" s="342"/>
      <c r="T48" s="342"/>
      <c r="U48" s="342"/>
      <c r="V48" s="342"/>
      <c r="W48" s="342"/>
    </row>
    <row r="49" spans="1:23" s="343" customFormat="1" ht="18.75" outlineLevel="1">
      <c r="A49" s="1567" t="s">
        <v>55</v>
      </c>
      <c r="B49" s="1570" t="s">
        <v>54</v>
      </c>
      <c r="C49" s="1569"/>
      <c r="D49" s="738" t="e">
        <f>SUM(D233)</f>
        <v>#REF!</v>
      </c>
      <c r="E49" s="751" t="e">
        <f>'Pl 2016-20 PFC'!#REF!</f>
        <v>#REF!</v>
      </c>
      <c r="F49" s="751" t="e">
        <f>'Pl 2016-20 PFC'!#REF!</f>
        <v>#REF!</v>
      </c>
      <c r="G49" s="1522">
        <f>'Pl 2016-20 PFC'!D246+'Pl 2016-20 PFC'!D219</f>
        <v>11616000</v>
      </c>
      <c r="H49" s="1522">
        <f>'Pl 2016-20 PFC'!E246+'Pl 2016-20 PFC'!E219</f>
        <v>0</v>
      </c>
      <c r="I49" s="1522">
        <f>'Pl 2016-20 PFC'!F246+'Pl 2016-20 PFC'!F219</f>
        <v>11616000</v>
      </c>
      <c r="J49" s="751" t="e">
        <f>'Pl 2016-20 PFC'!#REF!</f>
        <v>#REF!</v>
      </c>
      <c r="K49" s="342"/>
      <c r="L49" s="342"/>
      <c r="M49" s="342"/>
      <c r="N49" s="342"/>
      <c r="O49" s="342"/>
      <c r="P49" s="342"/>
      <c r="Q49" s="342"/>
      <c r="R49" s="342"/>
      <c r="S49" s="342"/>
      <c r="T49" s="342"/>
      <c r="U49" s="342"/>
      <c r="V49" s="342"/>
      <c r="W49" s="342"/>
    </row>
    <row r="50" spans="1:23" s="343" customFormat="1" ht="18.75" outlineLevel="1">
      <c r="A50" s="1567" t="s">
        <v>57</v>
      </c>
      <c r="B50" s="1570" t="s">
        <v>56</v>
      </c>
      <c r="C50" s="1569"/>
      <c r="D50" s="738" t="e">
        <f>SUM(D235)</f>
        <v>#REF!</v>
      </c>
      <c r="E50" s="751" t="e">
        <f>'Pl 2016-20 PFC'!#REF!</f>
        <v>#REF!</v>
      </c>
      <c r="F50" s="752" t="e">
        <f>SUM(F235)</f>
        <v>#REF!</v>
      </c>
      <c r="G50" s="1523">
        <f>'Pl 2016-20 PFC'!D249+'Pl 2016-20 PFC'!D220</f>
        <v>1616000</v>
      </c>
      <c r="H50" s="1524">
        <f>'Pl 2016-20 PFC'!E249+'Pl 2016-20 PFC'!E220</f>
        <v>0</v>
      </c>
      <c r="I50" s="1524">
        <f>'Pl 2016-20 PFC'!F249+'Pl 2016-20 PFC'!F220</f>
        <v>1616000</v>
      </c>
      <c r="J50" s="752" t="e">
        <f>'Pl 2016-20 PFC'!#REF!</f>
        <v>#REF!</v>
      </c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</row>
    <row r="51" spans="1:23" s="343" customFormat="1" ht="18.75" outlineLevel="1">
      <c r="A51" s="1567" t="s">
        <v>59</v>
      </c>
      <c r="B51" s="713" t="s">
        <v>652</v>
      </c>
      <c r="C51" s="1569"/>
      <c r="D51" s="738" t="e">
        <f>D240</f>
        <v>#REF!</v>
      </c>
      <c r="E51" s="751" t="e">
        <f>E240</f>
        <v>#REF!</v>
      </c>
      <c r="F51" s="752" t="e">
        <f>F240</f>
        <v>#REF!</v>
      </c>
      <c r="G51" s="1523">
        <f>'Pl 2016-20 PFC'!D53</f>
        <v>43066000</v>
      </c>
      <c r="H51" s="1524">
        <f>'Pl 2016-20 PFC'!E53</f>
        <v>0</v>
      </c>
      <c r="I51" s="1524">
        <f>'Pl 2016-20 PFC'!F53</f>
        <v>43066000</v>
      </c>
      <c r="J51" s="752" t="e">
        <f>J240</f>
        <v>#REF!</v>
      </c>
      <c r="K51" s="342"/>
      <c r="L51" s="342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</row>
    <row r="52" spans="1:23" s="343" customFormat="1" ht="18.75" hidden="1" outlineLevel="2">
      <c r="A52" s="1567" t="s">
        <v>61</v>
      </c>
      <c r="B52" s="713" t="s">
        <v>334</v>
      </c>
      <c r="C52" s="1569"/>
      <c r="D52" s="738" t="e">
        <f t="shared" ref="D52:J52" si="28">D249</f>
        <v>#REF!</v>
      </c>
      <c r="E52" s="751" t="e">
        <f t="shared" si="28"/>
        <v>#REF!</v>
      </c>
      <c r="F52" s="752" t="e">
        <f t="shared" si="28"/>
        <v>#REF!</v>
      </c>
      <c r="G52" s="1523">
        <f t="shared" si="28"/>
        <v>1987000</v>
      </c>
      <c r="H52" s="1524" t="str">
        <f t="shared" si="28"/>
        <v>0</v>
      </c>
      <c r="I52" s="1524">
        <f t="shared" si="28"/>
        <v>1987000</v>
      </c>
      <c r="J52" s="752" t="e">
        <f t="shared" si="28"/>
        <v>#REF!</v>
      </c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</row>
    <row r="53" spans="1:23" s="343" customFormat="1" ht="18.75" outlineLevel="1" collapsed="1">
      <c r="A53" s="1567" t="s">
        <v>65</v>
      </c>
      <c r="B53" s="713" t="s">
        <v>335</v>
      </c>
      <c r="C53" s="1569"/>
      <c r="D53" s="738" t="e">
        <f t="shared" ref="D53:J53" si="29">SUM(D242)</f>
        <v>#REF!</v>
      </c>
      <c r="E53" s="751" t="e">
        <f t="shared" si="29"/>
        <v>#REF!</v>
      </c>
      <c r="F53" s="752" t="e">
        <f t="shared" si="29"/>
        <v>#REF!</v>
      </c>
      <c r="G53" s="1523">
        <f t="shared" si="29"/>
        <v>33691000</v>
      </c>
      <c r="H53" s="1524">
        <f t="shared" si="29"/>
        <v>0</v>
      </c>
      <c r="I53" s="1524">
        <f t="shared" si="29"/>
        <v>33691000</v>
      </c>
      <c r="J53" s="752" t="e">
        <f t="shared" si="29"/>
        <v>#REF!</v>
      </c>
      <c r="K53" s="342"/>
      <c r="L53" s="342"/>
      <c r="M53" s="342"/>
      <c r="N53" s="342"/>
      <c r="O53" s="342"/>
      <c r="P53" s="342"/>
      <c r="Q53" s="342"/>
      <c r="R53" s="342"/>
      <c r="S53" s="342"/>
      <c r="T53" s="342"/>
      <c r="U53" s="342"/>
      <c r="V53" s="342"/>
      <c r="W53" s="342"/>
    </row>
    <row r="54" spans="1:23" s="343" customFormat="1" ht="18.75" outlineLevel="1">
      <c r="A54" s="1567" t="s">
        <v>336</v>
      </c>
      <c r="B54" s="713" t="s">
        <v>337</v>
      </c>
      <c r="C54" s="1569"/>
      <c r="D54" s="738" t="e">
        <f t="shared" ref="D54:J54" si="30">SUM(D275)</f>
        <v>#REF!</v>
      </c>
      <c r="E54" s="751" t="e">
        <f t="shared" si="30"/>
        <v>#REF!</v>
      </c>
      <c r="F54" s="752" t="e">
        <f t="shared" si="30"/>
        <v>#REF!</v>
      </c>
      <c r="G54" s="1523">
        <f t="shared" si="30"/>
        <v>18463000</v>
      </c>
      <c r="H54" s="1524">
        <f t="shared" si="30"/>
        <v>0</v>
      </c>
      <c r="I54" s="1524">
        <f t="shared" si="30"/>
        <v>18463000</v>
      </c>
      <c r="J54" s="752" t="e">
        <f t="shared" si="30"/>
        <v>#REF!</v>
      </c>
      <c r="K54" s="342"/>
      <c r="L54" s="342"/>
      <c r="M54" s="342"/>
      <c r="N54" s="342"/>
      <c r="O54" s="342"/>
      <c r="P54" s="342"/>
      <c r="Q54" s="342"/>
      <c r="R54" s="342"/>
      <c r="S54" s="342"/>
      <c r="T54" s="342"/>
      <c r="U54" s="342"/>
      <c r="V54" s="342"/>
      <c r="W54" s="342"/>
    </row>
    <row r="55" spans="1:23" s="343" customFormat="1" ht="18.75" outlineLevel="1">
      <c r="A55" s="1567" t="s">
        <v>338</v>
      </c>
      <c r="B55" s="713" t="s">
        <v>339</v>
      </c>
      <c r="C55" s="1569"/>
      <c r="D55" s="738" t="e">
        <f t="shared" ref="D55:J55" si="31">D276</f>
        <v>#REF!</v>
      </c>
      <c r="E55" s="751" t="e">
        <f t="shared" si="31"/>
        <v>#REF!</v>
      </c>
      <c r="F55" s="752" t="e">
        <f t="shared" si="31"/>
        <v>#REF!</v>
      </c>
      <c r="G55" s="1523">
        <f t="shared" si="31"/>
        <v>15228000</v>
      </c>
      <c r="H55" s="1524">
        <f t="shared" si="31"/>
        <v>0</v>
      </c>
      <c r="I55" s="1524">
        <f t="shared" si="31"/>
        <v>15228000</v>
      </c>
      <c r="J55" s="752" t="e">
        <f t="shared" si="31"/>
        <v>#REF!</v>
      </c>
      <c r="K55" s="342"/>
      <c r="L55" s="342"/>
      <c r="M55" s="342"/>
      <c r="N55" s="342"/>
      <c r="O55" s="342"/>
      <c r="P55" s="342"/>
      <c r="Q55" s="342"/>
      <c r="R55" s="342"/>
      <c r="S55" s="342"/>
      <c r="T55" s="342"/>
      <c r="U55" s="342"/>
      <c r="V55" s="342"/>
      <c r="W55" s="342"/>
    </row>
    <row r="56" spans="1:23" s="343" customFormat="1" ht="18.75" outlineLevel="1">
      <c r="A56" s="1567" t="s">
        <v>340</v>
      </c>
      <c r="B56" s="1572" t="s">
        <v>635</v>
      </c>
      <c r="C56" s="1569"/>
      <c r="D56" s="738" t="e">
        <f t="shared" ref="D56:J56" si="32">SUM(D277)</f>
        <v>#REF!</v>
      </c>
      <c r="E56" s="751" t="e">
        <f t="shared" si="32"/>
        <v>#REF!</v>
      </c>
      <c r="F56" s="751" t="e">
        <f t="shared" si="32"/>
        <v>#REF!</v>
      </c>
      <c r="G56" s="1521">
        <f t="shared" si="32"/>
        <v>174000000</v>
      </c>
      <c r="H56" s="1522">
        <f t="shared" si="32"/>
        <v>0</v>
      </c>
      <c r="I56" s="1522">
        <f t="shared" si="32"/>
        <v>174000000</v>
      </c>
      <c r="J56" s="751" t="e">
        <f t="shared" si="32"/>
        <v>#REF!</v>
      </c>
      <c r="K56" s="342"/>
      <c r="L56" s="342"/>
      <c r="M56" s="342"/>
      <c r="N56" s="342"/>
      <c r="O56" s="342"/>
      <c r="P56" s="342"/>
      <c r="Q56" s="342"/>
      <c r="R56" s="342"/>
      <c r="S56" s="342"/>
      <c r="T56" s="342"/>
      <c r="U56" s="342"/>
      <c r="V56" s="342"/>
      <c r="W56" s="342"/>
    </row>
    <row r="57" spans="1:23" s="343" customFormat="1" ht="18.75" outlineLevel="1">
      <c r="A57" s="1567">
        <v>14</v>
      </c>
      <c r="B57" s="1570" t="s">
        <v>68</v>
      </c>
      <c r="C57" s="1569"/>
      <c r="D57" s="738" t="e">
        <f t="shared" ref="D57:J57" si="33">SUM(D201)</f>
        <v>#REF!</v>
      </c>
      <c r="E57" s="751" t="e">
        <f t="shared" si="33"/>
        <v>#REF!</v>
      </c>
      <c r="F57" s="752" t="e">
        <f t="shared" si="33"/>
        <v>#REF!</v>
      </c>
      <c r="G57" s="1523">
        <f t="shared" si="33"/>
        <v>3831000</v>
      </c>
      <c r="H57" s="1524">
        <f t="shared" si="33"/>
        <v>0</v>
      </c>
      <c r="I57" s="1524">
        <f t="shared" si="33"/>
        <v>3831000</v>
      </c>
      <c r="J57" s="752" t="e">
        <f t="shared" si="33"/>
        <v>#REF!</v>
      </c>
      <c r="K57" s="342"/>
      <c r="L57" s="342"/>
      <c r="M57" s="342"/>
      <c r="N57" s="342"/>
      <c r="O57" s="342"/>
      <c r="P57" s="342"/>
      <c r="Q57" s="342"/>
      <c r="R57" s="342"/>
      <c r="S57" s="342"/>
      <c r="T57" s="342"/>
      <c r="U57" s="342"/>
      <c r="V57" s="342"/>
      <c r="W57" s="342"/>
    </row>
    <row r="58" spans="1:23" s="343" customFormat="1" ht="18.75" outlineLevel="1">
      <c r="A58" s="1567">
        <v>15</v>
      </c>
      <c r="B58" s="1570" t="s">
        <v>70</v>
      </c>
      <c r="C58" s="1569"/>
      <c r="D58" s="738" t="e">
        <f>SUM(D281:D283)</f>
        <v>#REF!</v>
      </c>
      <c r="E58" s="751" t="e">
        <f>SUM(E281:E283)</f>
        <v>#REF!</v>
      </c>
      <c r="F58" s="752" t="e">
        <f>SUM(F281:F283)</f>
        <v>#REF!</v>
      </c>
      <c r="G58" s="1523">
        <f>SUM(G281:G283)+G222</f>
        <v>51497000</v>
      </c>
      <c r="H58" s="1523">
        <f>SUM(H281:H283)+H222</f>
        <v>0</v>
      </c>
      <c r="I58" s="1523">
        <f>SUM(I281:I283)+I222</f>
        <v>51497000</v>
      </c>
      <c r="J58" s="752" t="e">
        <f>SUM(J281:J283)</f>
        <v>#REF!</v>
      </c>
      <c r="K58" s="342"/>
      <c r="L58" s="342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</row>
    <row r="59" spans="1:23" s="343" customFormat="1" ht="18.75" outlineLevel="1">
      <c r="A59" s="1567">
        <v>16</v>
      </c>
      <c r="B59" s="1570" t="s">
        <v>72</v>
      </c>
      <c r="C59" s="1569"/>
      <c r="D59" s="738" t="e">
        <f t="shared" ref="D59:J59" si="34">SUM(D330)</f>
        <v>#REF!</v>
      </c>
      <c r="E59" s="751" t="e">
        <f t="shared" si="34"/>
        <v>#REF!</v>
      </c>
      <c r="F59" s="752" t="e">
        <f t="shared" si="34"/>
        <v>#REF!</v>
      </c>
      <c r="G59" s="1523">
        <f t="shared" si="34"/>
        <v>300000</v>
      </c>
      <c r="H59" s="1524">
        <f t="shared" si="34"/>
        <v>0</v>
      </c>
      <c r="I59" s="1524">
        <f t="shared" si="34"/>
        <v>300000</v>
      </c>
      <c r="J59" s="752" t="e">
        <f t="shared" si="34"/>
        <v>#REF!</v>
      </c>
      <c r="K59" s="342"/>
      <c r="L59" s="342"/>
      <c r="M59" s="342"/>
      <c r="N59" s="342"/>
      <c r="O59" s="342"/>
      <c r="P59" s="342"/>
      <c r="Q59" s="342"/>
      <c r="R59" s="342"/>
      <c r="S59" s="342"/>
      <c r="T59" s="342"/>
      <c r="U59" s="342"/>
      <c r="V59" s="342"/>
      <c r="W59" s="342"/>
    </row>
    <row r="60" spans="1:23" s="740" customFormat="1" ht="37.5" outlineLevel="1">
      <c r="A60" s="1567">
        <v>17</v>
      </c>
      <c r="B60" s="1568" t="s">
        <v>1136</v>
      </c>
      <c r="C60" s="1569"/>
      <c r="D60" s="738" t="e">
        <f t="shared" ref="D60:J60" si="35">SUM(D61:D63)</f>
        <v>#REF!</v>
      </c>
      <c r="E60" s="751" t="e">
        <f t="shared" si="35"/>
        <v>#REF!</v>
      </c>
      <c r="F60" s="751" t="e">
        <f t="shared" si="35"/>
        <v>#REF!</v>
      </c>
      <c r="G60" s="1521">
        <f t="shared" si="35"/>
        <v>2800000</v>
      </c>
      <c r="H60" s="1522">
        <f t="shared" si="35"/>
        <v>0</v>
      </c>
      <c r="I60" s="1522">
        <f t="shared" si="35"/>
        <v>2800000</v>
      </c>
      <c r="J60" s="751" t="e">
        <f t="shared" si="35"/>
        <v>#REF!</v>
      </c>
      <c r="K60" s="739"/>
      <c r="L60" s="739"/>
      <c r="M60" s="739"/>
      <c r="N60" s="739"/>
      <c r="O60" s="739"/>
      <c r="P60" s="739"/>
      <c r="Q60" s="739"/>
      <c r="R60" s="739"/>
      <c r="S60" s="739"/>
      <c r="T60" s="739"/>
      <c r="U60" s="739"/>
      <c r="V60" s="739"/>
      <c r="W60" s="739"/>
    </row>
    <row r="61" spans="1:23" s="740" customFormat="1" ht="18.75" hidden="1" outlineLevel="2">
      <c r="A61" s="1573" t="s">
        <v>75</v>
      </c>
      <c r="B61" s="1570" t="s">
        <v>12</v>
      </c>
      <c r="C61" s="1574"/>
      <c r="D61" s="332" t="e">
        <f>'Pl 2016-20 PFC'!#REF!</f>
        <v>#REF!</v>
      </c>
      <c r="E61" s="752" t="e">
        <f>'Pl 2016-20 PFC'!#REF!</f>
        <v>#REF!</v>
      </c>
      <c r="F61" s="752" t="e">
        <f>'Pl 2016-20 PFC'!#REF!</f>
        <v>#REF!</v>
      </c>
      <c r="G61" s="840">
        <f>'Pl 2016-20 PFC'!D62</f>
        <v>2800000</v>
      </c>
      <c r="H61" s="752">
        <f>'Pl 2016-20 PFC'!E62</f>
        <v>0</v>
      </c>
      <c r="I61" s="752">
        <f>'Pl 2016-20 PFC'!F62</f>
        <v>2800000</v>
      </c>
      <c r="J61" s="752" t="e">
        <f>'Pl 2016-20 PFC'!#REF!</f>
        <v>#REF!</v>
      </c>
      <c r="K61" s="739"/>
      <c r="L61" s="739"/>
      <c r="M61" s="739"/>
      <c r="N61" s="739"/>
      <c r="O61" s="739"/>
      <c r="P61" s="739"/>
      <c r="Q61" s="739"/>
      <c r="R61" s="739"/>
      <c r="S61" s="739"/>
      <c r="T61" s="739"/>
      <c r="U61" s="739"/>
      <c r="V61" s="739"/>
      <c r="W61" s="739"/>
    </row>
    <row r="62" spans="1:23" s="740" customFormat="1" ht="18.75" hidden="1" outlineLevel="2">
      <c r="A62" s="1575" t="s">
        <v>76</v>
      </c>
      <c r="B62" s="2048" t="s">
        <v>13</v>
      </c>
      <c r="C62" s="2048"/>
      <c r="D62" s="741"/>
      <c r="E62" s="753"/>
      <c r="F62" s="753"/>
      <c r="G62" s="1192"/>
      <c r="H62" s="753"/>
      <c r="I62" s="753"/>
      <c r="J62" s="753"/>
      <c r="K62" s="739"/>
      <c r="L62" s="739"/>
      <c r="M62" s="739"/>
      <c r="N62" s="739"/>
      <c r="O62" s="739"/>
      <c r="P62" s="739"/>
      <c r="Q62" s="739"/>
      <c r="R62" s="739"/>
      <c r="S62" s="739"/>
      <c r="T62" s="739"/>
      <c r="U62" s="739"/>
      <c r="V62" s="739"/>
      <c r="W62" s="739"/>
    </row>
    <row r="63" spans="1:23" s="349" customFormat="1" ht="19.5" outlineLevel="1" collapsed="1" thickBot="1">
      <c r="A63" s="1576"/>
      <c r="B63" s="2049"/>
      <c r="C63" s="2049"/>
      <c r="D63" s="742"/>
      <c r="E63" s="754"/>
      <c r="F63" s="754"/>
      <c r="G63" s="911"/>
      <c r="H63" s="754"/>
      <c r="I63" s="754"/>
      <c r="J63" s="754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</row>
    <row r="64" spans="1:23" s="290" customFormat="1" ht="18.75" outlineLevel="1">
      <c r="A64" s="305"/>
      <c r="B64" s="305"/>
      <c r="C64" s="305"/>
      <c r="D64" s="305"/>
      <c r="E64" s="305"/>
      <c r="F64" s="305"/>
      <c r="G64" s="868"/>
      <c r="H64" s="305"/>
      <c r="I64" s="305"/>
      <c r="J64" s="305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3"/>
      <c r="W64" s="293"/>
    </row>
    <row r="65" spans="1:23" ht="19.5" thickBot="1">
      <c r="A65" s="304" t="s">
        <v>341</v>
      </c>
      <c r="B65" s="1577"/>
      <c r="C65" s="289"/>
      <c r="E65" s="340"/>
      <c r="F65" s="340"/>
      <c r="G65" s="915"/>
      <c r="H65" s="340"/>
      <c r="I65" s="340"/>
      <c r="J65" s="340"/>
    </row>
    <row r="66" spans="1:23" s="309" customFormat="1" ht="110.25" customHeight="1" thickBot="1">
      <c r="A66" s="2031" t="s">
        <v>7</v>
      </c>
      <c r="B66" s="2032" t="s">
        <v>8</v>
      </c>
      <c r="C66" s="2031" t="s">
        <v>78</v>
      </c>
      <c r="D66" s="710" t="str">
        <f t="shared" ref="D66:J66" si="36">D14</f>
        <v>Plan
 po zmianach
2015</v>
      </c>
      <c r="E66" s="306" t="e">
        <f t="shared" si="36"/>
        <v>#REF!</v>
      </c>
      <c r="F66" s="306" t="e">
        <f t="shared" si="36"/>
        <v>#REF!</v>
      </c>
      <c r="G66" s="1167" t="str">
        <f t="shared" si="36"/>
        <v xml:space="preserve">Plan wg. Ustawy Budżetowej zmieniony za zgodą MF z dnia 
6 kwietnia 2017 r. 
i opinią KFP z dnia 
7 kwietnia 2017 r. </v>
      </c>
      <c r="H66" s="306" t="str">
        <f t="shared" si="36"/>
        <v xml:space="preserve">Zmiany  </v>
      </c>
      <c r="I66" s="306" t="str">
        <f t="shared" si="36"/>
        <v>Plan 
po zmianach 2017</v>
      </c>
      <c r="J66" s="306" t="e">
        <f t="shared" si="36"/>
        <v>#REF!</v>
      </c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308"/>
      <c r="W66" s="308"/>
    </row>
    <row r="67" spans="1:23" s="309" customFormat="1" ht="16.5" customHeight="1" thickBot="1">
      <c r="A67" s="2031"/>
      <c r="B67" s="2032"/>
      <c r="C67" s="2031"/>
      <c r="D67" s="707"/>
      <c r="E67" s="2026" t="str">
        <f>G15</f>
        <v>w tysiącach złotych</v>
      </c>
      <c r="F67" s="2026"/>
      <c r="G67" s="2026"/>
      <c r="H67" s="2026"/>
      <c r="I67" s="2026"/>
      <c r="J67" s="2026"/>
      <c r="K67" s="307"/>
      <c r="L67" s="307"/>
      <c r="M67" s="307"/>
      <c r="N67" s="307"/>
      <c r="O67" s="307"/>
      <c r="P67" s="307"/>
      <c r="Q67" s="307"/>
      <c r="R67" s="307"/>
      <c r="S67" s="307"/>
      <c r="T67" s="307"/>
      <c r="U67" s="307"/>
      <c r="V67" s="308"/>
      <c r="W67" s="308"/>
    </row>
    <row r="68" spans="1:23" s="317" customFormat="1" ht="12.95" customHeight="1" thickBot="1">
      <c r="A68" s="1578">
        <v>1</v>
      </c>
      <c r="B68" s="1579">
        <v>2</v>
      </c>
      <c r="C68" s="1580">
        <v>3</v>
      </c>
      <c r="D68" s="312"/>
      <c r="E68" s="313">
        <v>4</v>
      </c>
      <c r="F68" s="312" t="s">
        <v>342</v>
      </c>
      <c r="G68" s="878" t="s">
        <v>627</v>
      </c>
      <c r="H68" s="314">
        <v>4</v>
      </c>
      <c r="I68" s="314">
        <v>5</v>
      </c>
      <c r="J68" s="312" t="s">
        <v>343</v>
      </c>
      <c r="K68" s="315"/>
      <c r="L68" s="315"/>
      <c r="M68" s="315"/>
      <c r="N68" s="315"/>
      <c r="O68" s="315"/>
      <c r="P68" s="315"/>
      <c r="Q68" s="315"/>
      <c r="R68" s="315"/>
      <c r="S68" s="315"/>
      <c r="T68" s="315"/>
      <c r="U68" s="315"/>
      <c r="V68" s="316"/>
      <c r="W68" s="316"/>
    </row>
    <row r="69" spans="1:23" s="317" customFormat="1" ht="9.9499999999999993" customHeight="1">
      <c r="A69" s="1581"/>
      <c r="B69" s="1582"/>
      <c r="C69" s="1583"/>
      <c r="D69" s="320"/>
      <c r="E69" s="341"/>
      <c r="F69" s="321"/>
      <c r="G69" s="887"/>
      <c r="H69" s="321"/>
      <c r="I69" s="321"/>
      <c r="J69" s="321"/>
      <c r="K69" s="315"/>
      <c r="L69" s="315"/>
      <c r="M69" s="315"/>
      <c r="N69" s="315"/>
      <c r="O69" s="315"/>
      <c r="P69" s="315"/>
      <c r="Q69" s="315"/>
      <c r="R69" s="315"/>
      <c r="S69" s="315"/>
      <c r="T69" s="315"/>
      <c r="U69" s="315"/>
      <c r="V69" s="316"/>
      <c r="W69" s="316"/>
    </row>
    <row r="70" spans="1:23" s="324" customFormat="1" ht="18.75">
      <c r="A70" s="1829" t="s">
        <v>508</v>
      </c>
      <c r="B70" s="1833" t="s">
        <v>79</v>
      </c>
      <c r="C70" s="1834" t="s">
        <v>80</v>
      </c>
      <c r="D70" s="1835" t="e">
        <f t="shared" ref="D70:J70" si="37">SUM(D72:D73,D76)+SUM(D80:D86)</f>
        <v>#REF!</v>
      </c>
      <c r="E70" s="1836" t="e">
        <f t="shared" si="37"/>
        <v>#REF!</v>
      </c>
      <c r="F70" s="1831" t="e">
        <f t="shared" si="37"/>
        <v>#REF!</v>
      </c>
      <c r="G70" s="1837">
        <f t="shared" si="37"/>
        <v>358197000</v>
      </c>
      <c r="H70" s="1837">
        <f t="shared" si="37"/>
        <v>0</v>
      </c>
      <c r="I70" s="1837">
        <f t="shared" si="37"/>
        <v>358197000</v>
      </c>
      <c r="J70" s="777" t="e">
        <f t="shared" si="37"/>
        <v>#REF!</v>
      </c>
      <c r="K70" s="323"/>
      <c r="L70" s="323"/>
      <c r="M70" s="323"/>
      <c r="N70" s="323"/>
      <c r="O70" s="323"/>
      <c r="P70" s="323"/>
      <c r="Q70" s="323"/>
      <c r="R70" s="323"/>
      <c r="S70" s="323"/>
      <c r="T70" s="323"/>
      <c r="U70" s="323"/>
      <c r="V70" s="323"/>
      <c r="W70" s="323"/>
    </row>
    <row r="71" spans="1:23" s="343" customFormat="1" ht="15.75" customHeight="1" outlineLevel="1">
      <c r="A71" s="1554"/>
      <c r="B71" s="1555" t="s">
        <v>81</v>
      </c>
      <c r="C71" s="1556"/>
      <c r="D71" s="354"/>
      <c r="E71" s="752"/>
      <c r="F71" s="752"/>
      <c r="G71" s="1523"/>
      <c r="H71" s="1524"/>
      <c r="I71" s="1524"/>
      <c r="J71" s="752"/>
      <c r="K71" s="327"/>
      <c r="L71" s="327"/>
      <c r="M71" s="327"/>
      <c r="N71" s="327"/>
      <c r="O71" s="327"/>
      <c r="P71" s="327"/>
      <c r="Q71" s="327"/>
      <c r="R71" s="327"/>
      <c r="S71" s="327"/>
      <c r="T71" s="327"/>
      <c r="U71" s="327"/>
      <c r="V71" s="342"/>
      <c r="W71" s="342"/>
    </row>
    <row r="72" spans="1:23" s="329" customFormat="1" ht="18.75" outlineLevel="1">
      <c r="A72" s="1584">
        <v>1</v>
      </c>
      <c r="B72" s="1555" t="s">
        <v>344</v>
      </c>
      <c r="C72" s="1585" t="s">
        <v>80</v>
      </c>
      <c r="D72" s="333" t="e">
        <f>'Pl 2016-20 PFC'!#REF!</f>
        <v>#REF!</v>
      </c>
      <c r="E72" s="755" t="e">
        <f>'Pl 2016-20 PFC'!#REF!</f>
        <v>#REF!</v>
      </c>
      <c r="F72" s="755" t="e">
        <f>'Pl 2016-20 PFC'!#REF!</f>
        <v>#REF!</v>
      </c>
      <c r="G72" s="1525">
        <f>'Pl 2016-20 PFC'!D73</f>
        <v>305014000</v>
      </c>
      <c r="H72" s="1525">
        <f>'Pl 2016-20 PFC'!E73</f>
        <v>0</v>
      </c>
      <c r="I72" s="1525">
        <f>'Pl 2016-20 PFC'!F73</f>
        <v>305014000</v>
      </c>
      <c r="J72" s="756" t="e">
        <f>'Pl 2016-20 PFC'!#REF!</f>
        <v>#REF!</v>
      </c>
      <c r="K72" s="327"/>
      <c r="L72" s="327"/>
      <c r="M72" s="327"/>
      <c r="N72" s="327"/>
      <c r="O72" s="327"/>
      <c r="P72" s="327"/>
      <c r="Q72" s="327"/>
      <c r="R72" s="327"/>
      <c r="S72" s="327"/>
      <c r="T72" s="327"/>
      <c r="U72" s="327"/>
      <c r="V72" s="328"/>
      <c r="W72" s="328"/>
    </row>
    <row r="73" spans="1:23" s="329" customFormat="1" ht="18.75" outlineLevel="1">
      <c r="A73" s="1584">
        <v>2</v>
      </c>
      <c r="B73" s="1555" t="s">
        <v>85</v>
      </c>
      <c r="C73" s="1585" t="s">
        <v>80</v>
      </c>
      <c r="D73" s="333" t="e">
        <f>'Pl 2016-20 PFC'!#REF!</f>
        <v>#REF!</v>
      </c>
      <c r="E73" s="755" t="e">
        <f>'Pl 2016-20 PFC'!#REF!</f>
        <v>#REF!</v>
      </c>
      <c r="F73" s="755" t="e">
        <f>'Pl 2016-20 PFC'!#REF!</f>
        <v>#REF!</v>
      </c>
      <c r="G73" s="1525">
        <f>'Pl 2016-20 PFC'!D76</f>
        <v>50490000</v>
      </c>
      <c r="H73" s="1525">
        <f>'Pl 2016-20 PFC'!E76</f>
        <v>0</v>
      </c>
      <c r="I73" s="1525">
        <f>'Pl 2016-20 PFC'!F76</f>
        <v>50490000</v>
      </c>
      <c r="J73" s="756" t="e">
        <f>'Pl 2016-20 PFC'!#REF!</f>
        <v>#REF!</v>
      </c>
      <c r="K73" s="327"/>
      <c r="L73" s="327"/>
      <c r="M73" s="327"/>
      <c r="N73" s="327"/>
      <c r="O73" s="327"/>
      <c r="P73" s="327"/>
      <c r="Q73" s="327"/>
      <c r="R73" s="327"/>
      <c r="S73" s="327"/>
      <c r="T73" s="327"/>
      <c r="U73" s="327"/>
      <c r="V73" s="328"/>
      <c r="W73" s="328"/>
    </row>
    <row r="74" spans="1:23" s="329" customFormat="1" ht="18.75" outlineLevel="1">
      <c r="A74" s="1584" t="s">
        <v>20</v>
      </c>
      <c r="B74" s="1555" t="s">
        <v>345</v>
      </c>
      <c r="C74" s="1585" t="s">
        <v>80</v>
      </c>
      <c r="D74" s="333" t="e">
        <f>'Pl 2016-20 PFC'!#REF!</f>
        <v>#REF!</v>
      </c>
      <c r="E74" s="755" t="e">
        <f>'Pl 2016-20 PFC'!#REF!</f>
        <v>#REF!</v>
      </c>
      <c r="F74" s="755" t="e">
        <f>'Pl 2016-20 PFC'!#REF!</f>
        <v>#REF!</v>
      </c>
      <c r="G74" s="1525">
        <f>'Pl 2016-20 PFC'!D77</f>
        <v>40392000</v>
      </c>
      <c r="H74" s="1525">
        <f>'Pl 2016-20 PFC'!E77</f>
        <v>0</v>
      </c>
      <c r="I74" s="1525">
        <f>'Pl 2016-20 PFC'!F77</f>
        <v>40392000</v>
      </c>
      <c r="J74" s="756" t="e">
        <f>'Pl 2016-20 PFC'!#REF!</f>
        <v>#REF!</v>
      </c>
      <c r="K74" s="327"/>
      <c r="L74" s="327"/>
      <c r="M74" s="327"/>
      <c r="N74" s="327"/>
      <c r="O74" s="327"/>
      <c r="P74" s="327"/>
      <c r="Q74" s="327"/>
      <c r="R74" s="327"/>
      <c r="S74" s="327"/>
      <c r="T74" s="327"/>
      <c r="U74" s="327"/>
      <c r="V74" s="328"/>
      <c r="W74" s="328"/>
    </row>
    <row r="75" spans="1:23" s="329" customFormat="1" ht="18.75" outlineLevel="1">
      <c r="A75" s="1584" t="s">
        <v>187</v>
      </c>
      <c r="B75" s="1555" t="s">
        <v>346</v>
      </c>
      <c r="C75" s="1585" t="s">
        <v>80</v>
      </c>
      <c r="D75" s="333" t="e">
        <f>'Pl 2016-20 PFC'!#REF!</f>
        <v>#REF!</v>
      </c>
      <c r="E75" s="755" t="e">
        <f>'Pl 2016-20 PFC'!#REF!</f>
        <v>#REF!</v>
      </c>
      <c r="F75" s="755" t="e">
        <f>'Pl 2016-20 PFC'!#REF!</f>
        <v>#REF!</v>
      </c>
      <c r="G75" s="1525">
        <f>'Pl 2016-20 PFC'!D78</f>
        <v>2200000</v>
      </c>
      <c r="H75" s="1525">
        <f>'Pl 2016-20 PFC'!E78</f>
        <v>0</v>
      </c>
      <c r="I75" s="1525">
        <f>'Pl 2016-20 PFC'!F78</f>
        <v>2200000</v>
      </c>
      <c r="J75" s="756" t="e">
        <f>'Pl 2016-20 PFC'!#REF!</f>
        <v>#REF!</v>
      </c>
      <c r="K75" s="327"/>
      <c r="L75" s="327"/>
      <c r="M75" s="327"/>
      <c r="N75" s="327"/>
      <c r="O75" s="327"/>
      <c r="P75" s="327"/>
      <c r="Q75" s="327"/>
      <c r="R75" s="327"/>
      <c r="S75" s="327"/>
      <c r="T75" s="327"/>
      <c r="U75" s="327"/>
      <c r="V75" s="328"/>
      <c r="W75" s="328"/>
    </row>
    <row r="76" spans="1:23" s="329" customFormat="1" ht="18.75" outlineLevel="1">
      <c r="A76" s="1584">
        <v>3</v>
      </c>
      <c r="B76" s="1555" t="s">
        <v>347</v>
      </c>
      <c r="C76" s="1585" t="s">
        <v>80</v>
      </c>
      <c r="D76" s="333" t="e">
        <f>'Pl 2016-20 PFC'!#REF!</f>
        <v>#REF!</v>
      </c>
      <c r="E76" s="755" t="e">
        <f>'Pl 2016-20 PFC'!#REF!</f>
        <v>#REF!</v>
      </c>
      <c r="F76" s="755" t="e">
        <f>'Pl 2016-20 PFC'!#REF!</f>
        <v>#REF!</v>
      </c>
      <c r="G76" s="1962">
        <f>'Pl 2016-20 PFC'!D79</f>
        <v>-54993000</v>
      </c>
      <c r="H76" s="1525">
        <f>'Pl 2016-20 PFC'!E79</f>
        <v>0</v>
      </c>
      <c r="I76" s="1962">
        <f>'Pl 2016-20 PFC'!F79</f>
        <v>-54993000</v>
      </c>
      <c r="J76" s="756" t="e">
        <f>'Pl 2016-20 PFC'!#REF!</f>
        <v>#REF!</v>
      </c>
      <c r="K76" s="327"/>
      <c r="L76" s="327"/>
      <c r="M76" s="327"/>
      <c r="N76" s="327"/>
      <c r="O76" s="327"/>
      <c r="P76" s="327"/>
      <c r="Q76" s="327"/>
      <c r="R76" s="327"/>
      <c r="S76" s="327"/>
      <c r="T76" s="327"/>
      <c r="U76" s="327"/>
      <c r="V76" s="328"/>
      <c r="W76" s="328"/>
    </row>
    <row r="77" spans="1:23" s="329" customFormat="1" ht="18.75" outlineLevel="1">
      <c r="A77" s="1584" t="s">
        <v>348</v>
      </c>
      <c r="B77" s="1555" t="str">
        <f>+'Pl 2016-20 PFC'!B80</f>
        <v>pozostałe</v>
      </c>
      <c r="C77" s="1585" t="s">
        <v>80</v>
      </c>
      <c r="D77" s="333" t="e">
        <f>'Pl 2016-20 PFC'!#REF!</f>
        <v>#REF!</v>
      </c>
      <c r="E77" s="755" t="e">
        <f>'Pl 2016-20 PFC'!#REF!</f>
        <v>#REF!</v>
      </c>
      <c r="F77" s="755" t="e">
        <f>'Pl 2016-20 PFC'!#REF!</f>
        <v>#REF!</v>
      </c>
      <c r="G77" s="1962">
        <f>'Pl 2016-20 PFC'!D80</f>
        <v>-54993000</v>
      </c>
      <c r="H77" s="1525">
        <f>'Pl 2016-20 PFC'!E80</f>
        <v>0</v>
      </c>
      <c r="I77" s="1962">
        <f>'Pl 2016-20 PFC'!F80</f>
        <v>-54993000</v>
      </c>
      <c r="J77" s="756" t="e">
        <f>'Pl 2016-20 PFC'!#REF!</f>
        <v>#REF!</v>
      </c>
      <c r="K77" s="327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8"/>
      <c r="W77" s="328"/>
    </row>
    <row r="78" spans="1:23" s="329" customFormat="1" ht="18.75" hidden="1" outlineLevel="2">
      <c r="A78" s="1584" t="s">
        <v>92</v>
      </c>
      <c r="B78" s="1555" t="str">
        <f>+'Pl 2016-20 PFC'!B81</f>
        <v xml:space="preserve">  - wymagalne</v>
      </c>
      <c r="C78" s="1585" t="s">
        <v>80</v>
      </c>
      <c r="D78" s="333" t="e">
        <f>'Pl 2016-20 PFC'!#REF!</f>
        <v>#REF!</v>
      </c>
      <c r="E78" s="755" t="e">
        <f>'Pl 2016-20 PFC'!#REF!</f>
        <v>#REF!</v>
      </c>
      <c r="F78" s="755" t="e">
        <f>'Pl 2016-20 PFC'!#REF!</f>
        <v>#REF!</v>
      </c>
      <c r="G78" s="1525">
        <f>'Pl 2016-20 PFC'!D81</f>
        <v>0</v>
      </c>
      <c r="H78" s="1525">
        <f>'Pl 2016-20 PFC'!E81</f>
        <v>0</v>
      </c>
      <c r="I78" s="1525">
        <f>'Pl 2016-20 PFC'!F81</f>
        <v>0</v>
      </c>
      <c r="J78" s="756" t="e">
        <f>'Pl 2016-20 PFC'!#REF!</f>
        <v>#REF!</v>
      </c>
      <c r="K78" s="327"/>
      <c r="L78" s="327"/>
      <c r="M78" s="327"/>
      <c r="N78" s="327"/>
      <c r="O78" s="327"/>
      <c r="P78" s="327"/>
      <c r="Q78" s="327"/>
      <c r="R78" s="327"/>
      <c r="S78" s="327"/>
      <c r="T78" s="327"/>
      <c r="U78" s="327"/>
      <c r="V78" s="328"/>
      <c r="W78" s="328"/>
    </row>
    <row r="79" spans="1:23" s="329" customFormat="1" ht="18.75" outlineLevel="1" collapsed="1">
      <c r="A79" s="1584" t="s">
        <v>349</v>
      </c>
      <c r="B79" s="1555" t="s">
        <v>94</v>
      </c>
      <c r="C79" s="1585" t="s">
        <v>80</v>
      </c>
      <c r="D79" s="333"/>
      <c r="E79" s="755"/>
      <c r="F79" s="755"/>
      <c r="G79" s="1525"/>
      <c r="H79" s="1525"/>
      <c r="I79" s="1525"/>
      <c r="J79" s="756"/>
      <c r="K79" s="327"/>
      <c r="L79" s="327"/>
      <c r="M79" s="327"/>
      <c r="N79" s="327"/>
      <c r="O79" s="327"/>
      <c r="P79" s="327"/>
      <c r="Q79" s="327"/>
      <c r="R79" s="327"/>
      <c r="S79" s="327"/>
      <c r="T79" s="327"/>
      <c r="U79" s="327"/>
      <c r="V79" s="328"/>
      <c r="W79" s="328"/>
    </row>
    <row r="80" spans="1:23" s="343" customFormat="1" ht="18.75" hidden="1" outlineLevel="2">
      <c r="A80" s="1584" t="s">
        <v>23</v>
      </c>
      <c r="B80" s="1555" t="s">
        <v>95</v>
      </c>
      <c r="C80" s="1585" t="s">
        <v>80</v>
      </c>
      <c r="D80" s="333" t="e">
        <f>'Pl 2016-20 PFC'!#REF!</f>
        <v>#REF!</v>
      </c>
      <c r="E80" s="755" t="e">
        <f>'Pl 2016-20 PFC'!#REF!</f>
        <v>#REF!</v>
      </c>
      <c r="F80" s="755" t="e">
        <f>'Pl 2016-20 PFC'!#REF!</f>
        <v>#REF!</v>
      </c>
      <c r="G80" s="1525">
        <f>'Pl 2016-20 PFC'!D83</f>
        <v>34751000</v>
      </c>
      <c r="H80" s="1525">
        <f>'Pl 2016-20 PFC'!E83</f>
        <v>0</v>
      </c>
      <c r="I80" s="1525">
        <f>'Pl 2016-20 PFC'!F83</f>
        <v>34751000</v>
      </c>
      <c r="J80" s="756" t="e">
        <f>'Pl 2016-20 PFC'!#REF!</f>
        <v>#REF!</v>
      </c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42"/>
      <c r="W80" s="342"/>
    </row>
    <row r="81" spans="1:23" s="343" customFormat="1" ht="18.75" hidden="1" outlineLevel="2">
      <c r="A81" s="1584" t="s">
        <v>24</v>
      </c>
      <c r="B81" s="1555" t="s">
        <v>96</v>
      </c>
      <c r="C81" s="1585" t="s">
        <v>80</v>
      </c>
      <c r="D81" s="333" t="e">
        <f>'Pl 2016-20 PFC'!#REF!</f>
        <v>#REF!</v>
      </c>
      <c r="E81" s="755" t="e">
        <f>'Pl 2016-20 PFC'!#REF!</f>
        <v>#REF!</v>
      </c>
      <c r="F81" s="755" t="e">
        <f>'Pl 2016-20 PFC'!#REF!</f>
        <v>#REF!</v>
      </c>
      <c r="G81" s="1525">
        <f>'Pl 2016-20 PFC'!D84</f>
        <v>27988000</v>
      </c>
      <c r="H81" s="1525">
        <f>'Pl 2016-20 PFC'!E84</f>
        <v>0</v>
      </c>
      <c r="I81" s="1525">
        <f>'Pl 2016-20 PFC'!F84</f>
        <v>27988000</v>
      </c>
      <c r="J81" s="756" t="e">
        <f>'Pl 2016-20 PFC'!#REF!</f>
        <v>#REF!</v>
      </c>
      <c r="K81" s="327"/>
      <c r="L81" s="327"/>
      <c r="M81" s="327"/>
      <c r="N81" s="327"/>
      <c r="O81" s="327"/>
      <c r="P81" s="327"/>
      <c r="Q81" s="327"/>
      <c r="R81" s="327"/>
      <c r="S81" s="327"/>
      <c r="T81" s="327"/>
      <c r="U81" s="327"/>
      <c r="V81" s="342"/>
      <c r="W81" s="342"/>
    </row>
    <row r="82" spans="1:23" s="329" customFormat="1" ht="18.75" hidden="1" outlineLevel="2">
      <c r="A82" s="1584" t="s">
        <v>28</v>
      </c>
      <c r="B82" s="1555" t="s">
        <v>97</v>
      </c>
      <c r="C82" s="1585" t="s">
        <v>80</v>
      </c>
      <c r="D82" s="333" t="e">
        <f>'Pl 2016-20 PFC'!#REF!</f>
        <v>#REF!</v>
      </c>
      <c r="E82" s="755" t="e">
        <f>'Pl 2016-20 PFC'!#REF!</f>
        <v>#REF!</v>
      </c>
      <c r="F82" s="755" t="e">
        <f>'Pl 2016-20 PFC'!#REF!</f>
        <v>#REF!</v>
      </c>
      <c r="G82" s="1525">
        <f>'Pl 2016-20 PFC'!D85</f>
        <v>-2253000</v>
      </c>
      <c r="H82" s="1525">
        <f>'Pl 2016-20 PFC'!E85</f>
        <v>0</v>
      </c>
      <c r="I82" s="1525">
        <f>'Pl 2016-20 PFC'!F85</f>
        <v>-2253000</v>
      </c>
      <c r="J82" s="756" t="e">
        <f>'Pl 2016-20 PFC'!#REF!</f>
        <v>#REF!</v>
      </c>
      <c r="K82" s="327"/>
      <c r="L82" s="327"/>
      <c r="M82" s="327"/>
      <c r="N82" s="327"/>
      <c r="O82" s="327"/>
      <c r="P82" s="327"/>
      <c r="Q82" s="327"/>
      <c r="R82" s="327"/>
      <c r="S82" s="327"/>
      <c r="T82" s="327"/>
      <c r="U82" s="327"/>
      <c r="V82" s="328"/>
      <c r="W82" s="328"/>
    </row>
    <row r="83" spans="1:23" s="329" customFormat="1" ht="18.75" hidden="1" outlineLevel="2">
      <c r="A83" s="1584" t="s">
        <v>30</v>
      </c>
      <c r="B83" s="1555" t="s">
        <v>98</v>
      </c>
      <c r="C83" s="1585" t="s">
        <v>80</v>
      </c>
      <c r="D83" s="333" t="e">
        <f>'Pl 2016-20 PFC'!#REF!</f>
        <v>#REF!</v>
      </c>
      <c r="E83" s="1150" t="e">
        <f>'Pl 2016-20 PFC'!#REF!</f>
        <v>#REF!</v>
      </c>
      <c r="F83" s="1150" t="e">
        <f>'Pl 2016-20 PFC'!#REF!</f>
        <v>#REF!</v>
      </c>
      <c r="G83" s="1525">
        <f>'Pl 2016-20 PFC'!D86</f>
        <v>0</v>
      </c>
      <c r="H83" s="1525">
        <f>'Pl 2016-20 PFC'!E86</f>
        <v>0</v>
      </c>
      <c r="I83" s="1525">
        <f>'Pl 2016-20 PFC'!F86</f>
        <v>0</v>
      </c>
      <c r="J83" s="1151" t="e">
        <f>'Pl 2016-20 PFC'!#REF!</f>
        <v>#REF!</v>
      </c>
      <c r="K83" s="327"/>
      <c r="L83" s="327"/>
      <c r="M83" s="327"/>
      <c r="N83" s="327"/>
      <c r="O83" s="327"/>
      <c r="P83" s="327"/>
      <c r="Q83" s="327"/>
      <c r="R83" s="327"/>
      <c r="S83" s="327"/>
      <c r="T83" s="327"/>
      <c r="U83" s="327"/>
      <c r="V83" s="328"/>
      <c r="W83" s="328"/>
    </row>
    <row r="84" spans="1:23" s="329" customFormat="1" ht="18.75" hidden="1" outlineLevel="2">
      <c r="A84" s="1584" t="s">
        <v>34</v>
      </c>
      <c r="B84" s="1555" t="s">
        <v>1114</v>
      </c>
      <c r="C84" s="1590"/>
      <c r="D84" s="1491"/>
      <c r="E84" s="1827"/>
      <c r="F84" s="1827"/>
      <c r="G84" s="1525">
        <f>'Pl 2016-20 PFC'!D87</f>
        <v>0</v>
      </c>
      <c r="H84" s="1525">
        <f>'Pl 2016-20 PFC'!E87</f>
        <v>0</v>
      </c>
      <c r="I84" s="1525">
        <f>'Pl 2016-20 PFC'!F87</f>
        <v>0</v>
      </c>
      <c r="J84" s="1828"/>
      <c r="K84" s="327"/>
      <c r="L84" s="327"/>
      <c r="M84" s="327"/>
      <c r="N84" s="327"/>
      <c r="O84" s="327"/>
      <c r="P84" s="327"/>
      <c r="Q84" s="327"/>
      <c r="R84" s="327"/>
      <c r="S84" s="327"/>
      <c r="T84" s="327"/>
      <c r="U84" s="327"/>
      <c r="V84" s="328"/>
      <c r="W84" s="328"/>
    </row>
    <row r="85" spans="1:23" s="329" customFormat="1" ht="18.75" hidden="1" outlineLevel="2">
      <c r="A85" s="1584" t="s">
        <v>37</v>
      </c>
      <c r="B85" s="1555" t="s">
        <v>99</v>
      </c>
      <c r="C85" s="1585" t="s">
        <v>80</v>
      </c>
      <c r="D85" s="333" t="e">
        <f>'Pl 2016-20 PFC'!#REF!</f>
        <v>#REF!</v>
      </c>
      <c r="E85" s="755" t="e">
        <f>'Pl 2016-20 PFC'!#REF!</f>
        <v>#REF!</v>
      </c>
      <c r="F85" s="755" t="e">
        <f>'Pl 2016-20 PFC'!#REF!</f>
        <v>#REF!</v>
      </c>
      <c r="G85" s="1525">
        <f>'Pl 2016-20 PFC'!D88</f>
        <v>0</v>
      </c>
      <c r="H85" s="1525">
        <f>'Pl 2016-20 PFC'!E88</f>
        <v>0</v>
      </c>
      <c r="I85" s="1525">
        <f>'Pl 2016-20 PFC'!F88</f>
        <v>0</v>
      </c>
      <c r="J85" s="756" t="e">
        <f>'Pl 2016-20 PFC'!#REF!</f>
        <v>#REF!</v>
      </c>
      <c r="K85" s="327"/>
      <c r="L85" s="327"/>
      <c r="M85" s="327"/>
      <c r="N85" s="327"/>
      <c r="O85" s="327"/>
      <c r="P85" s="327"/>
      <c r="Q85" s="327"/>
      <c r="R85" s="327"/>
      <c r="S85" s="327"/>
      <c r="T85" s="327"/>
      <c r="U85" s="327"/>
      <c r="V85" s="328"/>
      <c r="W85" s="328"/>
    </row>
    <row r="86" spans="1:23" s="329" customFormat="1" ht="18.75" hidden="1" outlineLevel="2">
      <c r="A86" s="1584" t="s">
        <v>41</v>
      </c>
      <c r="B86" s="1555" t="s">
        <v>100</v>
      </c>
      <c r="C86" s="1585" t="s">
        <v>80</v>
      </c>
      <c r="D86" s="333" t="e">
        <f>'Pl 2016-20 PFC'!#REF!</f>
        <v>#REF!</v>
      </c>
      <c r="E86" s="755" t="e">
        <f>'Pl 2016-20 PFC'!#REF!</f>
        <v>#REF!</v>
      </c>
      <c r="F86" s="755" t="e">
        <f>'Pl 2016-20 PFC'!#REF!</f>
        <v>#REF!</v>
      </c>
      <c r="G86" s="1525">
        <f>'Pl 2016-20 PFC'!D89</f>
        <v>-2800000</v>
      </c>
      <c r="H86" s="1525">
        <f>'Pl 2016-20 PFC'!E89</f>
        <v>0</v>
      </c>
      <c r="I86" s="1525">
        <f>'Pl 2016-20 PFC'!F89</f>
        <v>-2800000</v>
      </c>
      <c r="J86" s="756" t="e">
        <f>'Pl 2016-20 PFC'!#REF!</f>
        <v>#REF!</v>
      </c>
      <c r="K86" s="327"/>
      <c r="L86" s="327"/>
      <c r="M86" s="327"/>
      <c r="N86" s="327"/>
      <c r="O86" s="327"/>
      <c r="P86" s="327"/>
      <c r="Q86" s="327"/>
      <c r="R86" s="327"/>
      <c r="S86" s="327"/>
      <c r="T86" s="327"/>
      <c r="U86" s="327"/>
      <c r="V86" s="328"/>
      <c r="W86" s="328"/>
    </row>
    <row r="87" spans="1:23" s="339" customFormat="1" ht="18.75" outlineLevel="1" collapsed="1">
      <c r="A87" s="1586"/>
      <c r="B87" s="1587"/>
      <c r="C87" s="1586"/>
      <c r="D87" s="346"/>
      <c r="E87" s="757"/>
      <c r="F87" s="757"/>
      <c r="G87" s="1527"/>
      <c r="H87" s="1527"/>
      <c r="I87" s="1527"/>
      <c r="J87" s="758"/>
      <c r="K87" s="337"/>
      <c r="L87" s="337"/>
      <c r="M87" s="337"/>
      <c r="N87" s="337"/>
      <c r="O87" s="337"/>
      <c r="P87" s="337"/>
      <c r="Q87" s="337"/>
      <c r="R87" s="337"/>
      <c r="S87" s="337"/>
      <c r="T87" s="337"/>
      <c r="U87" s="337"/>
      <c r="V87" s="338"/>
      <c r="W87" s="338"/>
    </row>
    <row r="88" spans="1:23" s="324" customFormat="1" ht="18.75">
      <c r="A88" s="1838" t="s">
        <v>580</v>
      </c>
      <c r="B88" s="1839" t="s">
        <v>350</v>
      </c>
      <c r="C88" s="1838" t="s">
        <v>80</v>
      </c>
      <c r="D88" s="1840" t="e">
        <f t="shared" ref="D88:J88" si="38">SUM(D90,D96,D97,D98,D99)</f>
        <v>#REF!</v>
      </c>
      <c r="E88" s="1841" t="e">
        <f t="shared" si="38"/>
        <v>#REF!</v>
      </c>
      <c r="F88" s="1841" t="e">
        <f t="shared" si="38"/>
        <v>#REF!</v>
      </c>
      <c r="G88" s="1842">
        <f t="shared" si="38"/>
        <v>4737639000</v>
      </c>
      <c r="H88" s="1842">
        <f t="shared" si="38"/>
        <v>0</v>
      </c>
      <c r="I88" s="1842">
        <f t="shared" si="38"/>
        <v>4737639000</v>
      </c>
      <c r="J88" s="779" t="e">
        <f t="shared" si="38"/>
        <v>#REF!</v>
      </c>
      <c r="K88" s="323"/>
      <c r="L88" s="323"/>
      <c r="M88" s="323"/>
      <c r="N88" s="323"/>
      <c r="O88" s="323"/>
      <c r="P88" s="323"/>
      <c r="Q88" s="323"/>
      <c r="R88" s="323"/>
      <c r="S88" s="323"/>
      <c r="T88" s="323"/>
      <c r="U88" s="323"/>
      <c r="V88" s="323"/>
      <c r="W88" s="323"/>
    </row>
    <row r="89" spans="1:23" s="349" customFormat="1" ht="9.9499999999999993" customHeight="1" outlineLevel="1">
      <c r="A89" s="1554"/>
      <c r="B89" s="1570"/>
      <c r="C89" s="1554"/>
      <c r="D89" s="347"/>
      <c r="E89" s="759"/>
      <c r="F89" s="760"/>
      <c r="G89" s="1528"/>
      <c r="H89" s="1529"/>
      <c r="I89" s="1529"/>
      <c r="J89" s="760"/>
      <c r="K89" s="337"/>
      <c r="L89" s="337"/>
      <c r="M89" s="337"/>
      <c r="N89" s="337"/>
      <c r="O89" s="337"/>
      <c r="P89" s="337"/>
      <c r="Q89" s="337"/>
      <c r="R89" s="337"/>
      <c r="S89" s="337"/>
      <c r="T89" s="337"/>
      <c r="U89" s="337"/>
      <c r="V89" s="348"/>
      <c r="W89" s="348"/>
    </row>
    <row r="90" spans="1:23" s="351" customFormat="1" ht="18.75" outlineLevel="1">
      <c r="A90" s="1584">
        <v>1</v>
      </c>
      <c r="B90" s="1555" t="s">
        <v>351</v>
      </c>
      <c r="C90" s="1585" t="s">
        <v>80</v>
      </c>
      <c r="D90" s="333" t="e">
        <f>D91</f>
        <v>#REF!</v>
      </c>
      <c r="E90" s="755" t="e">
        <f>E91</f>
        <v>#REF!</v>
      </c>
      <c r="F90" s="755" t="e">
        <f>F91</f>
        <v>#REF!</v>
      </c>
      <c r="G90" s="1525">
        <f>'Pl 2016-20 PFC'!D93</f>
        <v>747007000</v>
      </c>
      <c r="H90" s="1530">
        <f>'Pl 2016-20 PFC'!E93</f>
        <v>0</v>
      </c>
      <c r="I90" s="1530">
        <f>'Pl 2016-20 PFC'!F93</f>
        <v>747007000</v>
      </c>
      <c r="J90" s="755" t="e">
        <f>J91</f>
        <v>#REF!</v>
      </c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296"/>
      <c r="V90" s="350"/>
      <c r="W90" s="350"/>
    </row>
    <row r="91" spans="1:23" s="351" customFormat="1" ht="18.75" outlineLevel="1">
      <c r="A91" s="1584" t="s">
        <v>16</v>
      </c>
      <c r="B91" s="1555" t="s">
        <v>352</v>
      </c>
      <c r="C91" s="1585" t="s">
        <v>107</v>
      </c>
      <c r="D91" s="333" t="e">
        <f>'Pl 2016-20 PFC'!#REF!+'Pl 2016-20 PFC'!#REF!</f>
        <v>#REF!</v>
      </c>
      <c r="E91" s="755" t="e">
        <f>'Pl 2016-20 PFC'!#REF!+'Pl 2016-20 PFC'!#REF!</f>
        <v>#REF!</v>
      </c>
      <c r="F91" s="755" t="e">
        <f>'Pl 2016-20 PFC'!#REF!+'Pl 2016-20 PFC'!#REF!</f>
        <v>#REF!</v>
      </c>
      <c r="G91" s="1525">
        <f>'Pl 2016-20 PFC'!D95+'Pl 2016-20 PFC'!D96</f>
        <v>745360000</v>
      </c>
      <c r="H91" s="1530">
        <f>'Pl 2016-20 PFC'!E95+'Pl 2016-20 PFC'!E96</f>
        <v>0</v>
      </c>
      <c r="I91" s="1530">
        <f>'Pl 2016-20 PFC'!F95+'Pl 2016-20 PFC'!F96</f>
        <v>745360000</v>
      </c>
      <c r="J91" s="755" t="e">
        <f>'Pl 2016-20 PFC'!#REF!+'Pl 2016-20 PFC'!#REF!</f>
        <v>#REF!</v>
      </c>
      <c r="K91" s="296"/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350"/>
      <c r="W91" s="350"/>
    </row>
    <row r="92" spans="1:23" s="351" customFormat="1" ht="63.75" customHeight="1" outlineLevel="1">
      <c r="A92" s="1584" t="s">
        <v>142</v>
      </c>
      <c r="B92" s="1600" t="s">
        <v>647</v>
      </c>
      <c r="C92" s="1584" t="s">
        <v>107</v>
      </c>
      <c r="D92" s="330" t="e">
        <f>'Pl 2016-20 PFC'!#REF!</f>
        <v>#REF!</v>
      </c>
      <c r="E92" s="761" t="e">
        <f>'Pl 2016-20 PFC'!#REF!</f>
        <v>#REF!</v>
      </c>
      <c r="F92" s="761" t="e">
        <f>'Pl 2016-20 PFC'!#REF!</f>
        <v>#REF!</v>
      </c>
      <c r="G92" s="1531">
        <f>'Pl 2016-20 PFC'!D95</f>
        <v>28500000</v>
      </c>
      <c r="H92" s="1532">
        <f>'Pl 2016-20 PFC'!E95</f>
        <v>0</v>
      </c>
      <c r="I92" s="1532">
        <f>'Pl 2016-20 PFC'!F95</f>
        <v>28500000</v>
      </c>
      <c r="J92" s="761" t="e">
        <f>'Pl 2016-20 PFC'!#REF!</f>
        <v>#REF!</v>
      </c>
      <c r="K92" s="296"/>
      <c r="L92" s="296"/>
      <c r="M92" s="296"/>
      <c r="N92" s="296"/>
      <c r="O92" s="296"/>
      <c r="P92" s="296"/>
      <c r="Q92" s="296"/>
      <c r="R92" s="296"/>
      <c r="S92" s="296"/>
      <c r="T92" s="296"/>
      <c r="U92" s="296"/>
      <c r="V92" s="350"/>
      <c r="W92" s="350"/>
    </row>
    <row r="93" spans="1:23" s="351" customFormat="1" ht="18.75" outlineLevel="1">
      <c r="A93" s="1584" t="s">
        <v>145</v>
      </c>
      <c r="B93" s="1555" t="s">
        <v>648</v>
      </c>
      <c r="C93" s="1585" t="s">
        <v>107</v>
      </c>
      <c r="D93" s="333" t="e">
        <f>'Pl 2016-20 PFC'!#REF!</f>
        <v>#REF!</v>
      </c>
      <c r="E93" s="755" t="e">
        <f>'Pl 2016-20 PFC'!#REF!</f>
        <v>#REF!</v>
      </c>
      <c r="F93" s="755" t="e">
        <f>'Pl 2016-20 PFC'!#REF!</f>
        <v>#REF!</v>
      </c>
      <c r="G93" s="1525">
        <f>'Pl 2016-20 PFC'!D96</f>
        <v>716860000</v>
      </c>
      <c r="H93" s="1530">
        <f>'Pl 2016-20 PFC'!E96</f>
        <v>0</v>
      </c>
      <c r="I93" s="1530">
        <f>'Pl 2016-20 PFC'!F96</f>
        <v>716860000</v>
      </c>
      <c r="J93" s="755" t="e">
        <f>'Pl 2016-20 PFC'!#REF!</f>
        <v>#REF!</v>
      </c>
      <c r="K93" s="296"/>
      <c r="L93" s="296"/>
      <c r="M93" s="296"/>
      <c r="N93" s="296"/>
      <c r="O93" s="296"/>
      <c r="P93" s="296"/>
      <c r="Q93" s="296"/>
      <c r="R93" s="296"/>
      <c r="S93" s="296"/>
      <c r="T93" s="296"/>
      <c r="U93" s="296"/>
      <c r="V93" s="350"/>
      <c r="W93" s="350"/>
    </row>
    <row r="94" spans="1:23" s="351" customFormat="1" ht="18.75" outlineLevel="1">
      <c r="A94" s="1589" t="s">
        <v>17</v>
      </c>
      <c r="B94" s="1555" t="s">
        <v>1118</v>
      </c>
      <c r="C94" s="1590"/>
      <c r="D94" s="1491"/>
      <c r="E94" s="1492"/>
      <c r="F94" s="1492"/>
      <c r="G94" s="1525">
        <f>'Pl 2016-20 PFC'!D97</f>
        <v>339000</v>
      </c>
      <c r="H94" s="1530">
        <f>'Pl 2016-20 PFC'!E97</f>
        <v>0</v>
      </c>
      <c r="I94" s="1530">
        <f>'Pl 2016-20 PFC'!F97</f>
        <v>339000</v>
      </c>
      <c r="J94" s="1492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350"/>
      <c r="W94" s="350"/>
    </row>
    <row r="95" spans="1:23" s="351" customFormat="1" ht="18.75" outlineLevel="1">
      <c r="A95" s="1589" t="s">
        <v>300</v>
      </c>
      <c r="B95" s="1925" t="s">
        <v>1131</v>
      </c>
      <c r="C95" s="1590"/>
      <c r="D95" s="1491"/>
      <c r="E95" s="1492"/>
      <c r="F95" s="1492"/>
      <c r="G95" s="1525">
        <f>'Pl 2016-20 PFC'!D98</f>
        <v>1308000</v>
      </c>
      <c r="H95" s="1530">
        <f>'Pl 2016-20 PFC'!E98</f>
        <v>0</v>
      </c>
      <c r="I95" s="1530">
        <f>'Pl 2016-20 PFC'!F98</f>
        <v>1308000</v>
      </c>
      <c r="J95" s="1492"/>
      <c r="K95" s="296"/>
      <c r="L95" s="296"/>
      <c r="M95" s="296"/>
      <c r="N95" s="296"/>
      <c r="O95" s="296"/>
      <c r="P95" s="296"/>
      <c r="Q95" s="296"/>
      <c r="R95" s="296"/>
      <c r="S95" s="296"/>
      <c r="T95" s="296"/>
      <c r="U95" s="296"/>
      <c r="V95" s="350"/>
      <c r="W95" s="350"/>
    </row>
    <row r="96" spans="1:23" s="351" customFormat="1" ht="18.75" outlineLevel="1">
      <c r="A96" s="1584">
        <v>2</v>
      </c>
      <c r="B96" s="1555" t="s">
        <v>110</v>
      </c>
      <c r="C96" s="1585" t="s">
        <v>106</v>
      </c>
      <c r="D96" s="333" t="e">
        <f>'Pl 2016-20 PFC'!#REF!</f>
        <v>#REF!</v>
      </c>
      <c r="E96" s="755" t="e">
        <f>'Pl 2016-20 PFC'!#REF!</f>
        <v>#REF!</v>
      </c>
      <c r="F96" s="755" t="e">
        <f>'Pl 2016-20 PFC'!#REF!</f>
        <v>#REF!</v>
      </c>
      <c r="G96" s="1525">
        <f>'Pl 2016-20 PFC'!D100</f>
        <v>9062000</v>
      </c>
      <c r="H96" s="1530">
        <f>'Pl 2016-20 PFC'!E100</f>
        <v>0</v>
      </c>
      <c r="I96" s="1530">
        <f>'Pl 2016-20 PFC'!F100</f>
        <v>9062000</v>
      </c>
      <c r="J96" s="1150" t="e">
        <f>'Pl 2016-20 PFC'!#REF!</f>
        <v>#REF!</v>
      </c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350"/>
      <c r="W96" s="350"/>
    </row>
    <row r="97" spans="1:23" s="351" customFormat="1" ht="18.75" outlineLevel="1">
      <c r="A97" s="1584">
        <v>3</v>
      </c>
      <c r="B97" s="1555" t="s">
        <v>354</v>
      </c>
      <c r="C97" s="1585" t="s">
        <v>112</v>
      </c>
      <c r="D97" s="333" t="e">
        <f>'Pl 2016-20 PFC'!#REF!</f>
        <v>#REF!</v>
      </c>
      <c r="E97" s="755" t="e">
        <f>'Pl 2016-20 PFC'!#REF!</f>
        <v>#REF!</v>
      </c>
      <c r="F97" s="755" t="e">
        <f>'Pl 2016-20 PFC'!#REF!</f>
        <v>#REF!</v>
      </c>
      <c r="G97" s="1525">
        <f>'Pl 2016-20 PFC'!D102</f>
        <v>3781878000</v>
      </c>
      <c r="H97" s="1530">
        <f>'Pl 2016-20 PFC'!E102</f>
        <v>0</v>
      </c>
      <c r="I97" s="1530">
        <f>'Pl 2016-20 PFC'!F102</f>
        <v>3781878000</v>
      </c>
      <c r="J97" s="755" t="e">
        <f>'Pl 2016-20 PFC'!#REF!</f>
        <v>#REF!</v>
      </c>
      <c r="K97" s="296"/>
      <c r="L97" s="296"/>
      <c r="M97" s="296"/>
      <c r="N97" s="296"/>
      <c r="O97" s="296"/>
      <c r="P97" s="296"/>
      <c r="Q97" s="296"/>
      <c r="R97" s="296"/>
      <c r="S97" s="296"/>
      <c r="T97" s="296"/>
      <c r="U97" s="296"/>
      <c r="V97" s="350"/>
      <c r="W97" s="350"/>
    </row>
    <row r="98" spans="1:23" ht="18.75" outlineLevel="1">
      <c r="A98" s="1584">
        <v>4</v>
      </c>
      <c r="B98" s="1555" t="s">
        <v>355</v>
      </c>
      <c r="C98" s="1585" t="s">
        <v>114</v>
      </c>
      <c r="D98" s="333" t="e">
        <f>'Pl 2016-20 PFC'!#REF!</f>
        <v>#REF!</v>
      </c>
      <c r="E98" s="755" t="e">
        <f>'Pl 2016-20 PFC'!#REF!</f>
        <v>#REF!</v>
      </c>
      <c r="F98" s="755" t="e">
        <f>'Pl 2016-20 PFC'!#REF!</f>
        <v>#REF!</v>
      </c>
      <c r="G98" s="1525">
        <f>'Pl 2016-20 PFC'!D104</f>
        <v>1559000</v>
      </c>
      <c r="H98" s="1530">
        <f>'Pl 2016-20 PFC'!E104</f>
        <v>0</v>
      </c>
      <c r="I98" s="1530">
        <f>'Pl 2016-20 PFC'!F104</f>
        <v>1559000</v>
      </c>
      <c r="J98" s="755" t="e">
        <f>'Pl 2016-20 PFC'!#REF!</f>
        <v>#REF!</v>
      </c>
    </row>
    <row r="99" spans="1:23" ht="18.75" outlineLevel="1">
      <c r="A99" s="1584">
        <v>5</v>
      </c>
      <c r="B99" s="1555" t="s">
        <v>1137</v>
      </c>
      <c r="C99" s="1585" t="s">
        <v>80</v>
      </c>
      <c r="D99" s="333" t="e">
        <f>'Pl 2016-20 PFC'!#REF!</f>
        <v>#REF!</v>
      </c>
      <c r="E99" s="755" t="e">
        <f>'Pl 2016-20 PFC'!#REF!</f>
        <v>#REF!</v>
      </c>
      <c r="F99" s="755" t="e">
        <f>'Pl 2016-20 PFC'!#REF!</f>
        <v>#REF!</v>
      </c>
      <c r="G99" s="1525">
        <f>'Pl 2016-20 PFC'!D106</f>
        <v>198133000</v>
      </c>
      <c r="H99" s="1530">
        <f>'Pl 2016-20 PFC'!E106</f>
        <v>0</v>
      </c>
      <c r="I99" s="1530">
        <f>'Pl 2016-20 PFC'!F106</f>
        <v>198133000</v>
      </c>
      <c r="J99" s="755" t="e">
        <f>'Pl 2016-20 PFC'!#REF!</f>
        <v>#REF!</v>
      </c>
    </row>
    <row r="100" spans="1:23" s="353" customFormat="1" ht="18.75" hidden="1" outlineLevel="2">
      <c r="A100" s="1584"/>
      <c r="B100" s="1555" t="s">
        <v>116</v>
      </c>
      <c r="C100" s="1585" t="s">
        <v>117</v>
      </c>
      <c r="D100" s="333" t="e">
        <f>'Pl 2016-20 PFC'!#REF!</f>
        <v>#REF!</v>
      </c>
      <c r="E100" s="755" t="e">
        <f>'Pl 2016-20 PFC'!#REF!</f>
        <v>#REF!</v>
      </c>
      <c r="F100" s="755" t="e">
        <f>'Pl 2016-20 PFC'!#REF!</f>
        <v>#REF!</v>
      </c>
      <c r="G100" s="1525">
        <f>'Pl 2016-20 PFC'!D107</f>
        <v>35000</v>
      </c>
      <c r="H100" s="1530">
        <f>'Pl 2016-20 PFC'!E107</f>
        <v>0</v>
      </c>
      <c r="I100" s="1530">
        <f>'Pl 2016-20 PFC'!F107</f>
        <v>35000</v>
      </c>
      <c r="J100" s="755" t="e">
        <f>'Pl 2016-20 PFC'!#REF!</f>
        <v>#REF!</v>
      </c>
      <c r="K100" s="352"/>
      <c r="L100" s="352"/>
      <c r="M100" s="352"/>
      <c r="N100" s="352"/>
      <c r="O100" s="352"/>
      <c r="P100" s="352"/>
      <c r="Q100" s="352"/>
      <c r="R100" s="352"/>
      <c r="S100" s="352"/>
      <c r="T100" s="352"/>
      <c r="U100" s="352"/>
    </row>
    <row r="101" spans="1:23" s="353" customFormat="1" ht="18.75" hidden="1" outlineLevel="2">
      <c r="A101" s="1589"/>
      <c r="B101" s="1595" t="str">
        <f>'Pl 2016-20 PFC'!B108</f>
        <v>- wpływy z tytułu grzywien i innych kar pieniężnych od osób fizycznych</v>
      </c>
      <c r="C101" s="1590"/>
      <c r="D101" s="1491"/>
      <c r="E101" s="1492"/>
      <c r="F101" s="1492"/>
      <c r="G101" s="1525">
        <f>'Pl 2016-20 PFC'!D108</f>
        <v>1000</v>
      </c>
      <c r="H101" s="1530">
        <f>'Pl 2016-20 PFC'!E108</f>
        <v>0</v>
      </c>
      <c r="I101" s="1530">
        <f>'Pl 2016-20 PFC'!F108</f>
        <v>1000</v>
      </c>
      <c r="J101" s="1492"/>
      <c r="K101" s="352"/>
      <c r="L101" s="352"/>
      <c r="M101" s="352"/>
      <c r="N101" s="352"/>
      <c r="O101" s="352"/>
      <c r="P101" s="352"/>
      <c r="Q101" s="352"/>
      <c r="R101" s="352"/>
      <c r="S101" s="352"/>
      <c r="T101" s="352"/>
      <c r="U101" s="352"/>
    </row>
    <row r="102" spans="1:23" s="353" customFormat="1" ht="18.75" hidden="1" outlineLevel="2">
      <c r="A102" s="1589"/>
      <c r="B102" s="1595" t="str">
        <f>'Pl 2016-20 PFC'!B109</f>
        <v>- wpływy z tytułu grzywien i innych kar pieniężnych od osób prawnych i innych jednostek organizacyjnych</v>
      </c>
      <c r="C102" s="1590"/>
      <c r="D102" s="1491"/>
      <c r="E102" s="1492"/>
      <c r="F102" s="1492"/>
      <c r="G102" s="1525">
        <f>'Pl 2016-20 PFC'!D109</f>
        <v>0</v>
      </c>
      <c r="H102" s="1530">
        <f>'Pl 2016-20 PFC'!E109</f>
        <v>0</v>
      </c>
      <c r="I102" s="1530">
        <f>'Pl 2016-20 PFC'!F109</f>
        <v>0</v>
      </c>
      <c r="J102" s="1492"/>
      <c r="K102" s="352"/>
      <c r="L102" s="352"/>
      <c r="M102" s="352"/>
      <c r="N102" s="352"/>
      <c r="O102" s="352"/>
      <c r="P102" s="352"/>
      <c r="Q102" s="352"/>
      <c r="R102" s="352"/>
      <c r="S102" s="352"/>
      <c r="T102" s="352"/>
      <c r="U102" s="352"/>
    </row>
    <row r="103" spans="1:23" s="353" customFormat="1" ht="18.75" hidden="1" outlineLevel="2">
      <c r="A103" s="1589"/>
      <c r="B103" s="1595"/>
      <c r="C103" s="1590"/>
      <c r="D103" s="1491"/>
      <c r="E103" s="1492"/>
      <c r="F103" s="1492"/>
      <c r="G103" s="1603">
        <f>'Pl 2016-20 PFC'!D110</f>
        <v>0</v>
      </c>
      <c r="H103" s="1603">
        <f>'Pl 2016-20 PFC'!E110</f>
        <v>0</v>
      </c>
      <c r="I103" s="1603">
        <f>'Pl 2016-20 PFC'!F110</f>
        <v>0</v>
      </c>
      <c r="J103" s="1492"/>
      <c r="K103" s="352"/>
      <c r="L103" s="352"/>
      <c r="M103" s="352"/>
      <c r="N103" s="352"/>
      <c r="O103" s="352"/>
      <c r="P103" s="352"/>
      <c r="Q103" s="352"/>
      <c r="R103" s="352"/>
      <c r="S103" s="352"/>
      <c r="T103" s="352"/>
      <c r="U103" s="352"/>
    </row>
    <row r="104" spans="1:23" s="353" customFormat="1" ht="18.75" hidden="1" outlineLevel="2">
      <c r="A104" s="1584"/>
      <c r="B104" s="1555" t="s">
        <v>118</v>
      </c>
      <c r="C104" s="1585" t="s">
        <v>119</v>
      </c>
      <c r="D104" s="333" t="e">
        <f>'Pl 2016-20 PFC'!#REF!</f>
        <v>#REF!</v>
      </c>
      <c r="E104" s="755" t="e">
        <f>'Pl 2016-20 PFC'!#REF!</f>
        <v>#REF!</v>
      </c>
      <c r="F104" s="755" t="e">
        <f>'Pl 2016-20 PFC'!#REF!</f>
        <v>#REF!</v>
      </c>
      <c r="G104" s="1525">
        <f>'Pl 2016-20 PFC'!D111</f>
        <v>68000</v>
      </c>
      <c r="H104" s="1530">
        <f>'Pl 2016-20 PFC'!E111</f>
        <v>0</v>
      </c>
      <c r="I104" s="1530">
        <f>'Pl 2016-20 PFC'!F111</f>
        <v>68000</v>
      </c>
      <c r="J104" s="755" t="e">
        <f>'Pl 2016-20 PFC'!#REF!</f>
        <v>#REF!</v>
      </c>
      <c r="K104" s="352"/>
      <c r="L104" s="352"/>
      <c r="M104" s="352"/>
      <c r="N104" s="352"/>
      <c r="O104" s="352"/>
      <c r="P104" s="352"/>
      <c r="Q104" s="352"/>
      <c r="R104" s="352"/>
      <c r="S104" s="352"/>
      <c r="T104" s="352"/>
      <c r="U104" s="352"/>
    </row>
    <row r="105" spans="1:23" s="353" customFormat="1" ht="18.75" hidden="1" outlineLevel="2">
      <c r="A105" s="1584"/>
      <c r="B105" s="1555" t="s">
        <v>121</v>
      </c>
      <c r="C105" s="1585" t="s">
        <v>122</v>
      </c>
      <c r="D105" s="333" t="e">
        <f>'Pl 2016-20 PFC'!#REF!</f>
        <v>#REF!</v>
      </c>
      <c r="E105" s="755" t="e">
        <f>'Pl 2016-20 PFC'!#REF!</f>
        <v>#REF!</v>
      </c>
      <c r="F105" s="755" t="e">
        <f>'Pl 2016-20 PFC'!#REF!</f>
        <v>#REF!</v>
      </c>
      <c r="G105" s="1525">
        <f>'Pl 2016-20 PFC'!D112</f>
        <v>15000000</v>
      </c>
      <c r="H105" s="1530">
        <f>'Pl 2016-20 PFC'!E112</f>
        <v>0</v>
      </c>
      <c r="I105" s="1530">
        <f>'Pl 2016-20 PFC'!F112</f>
        <v>15000000</v>
      </c>
      <c r="J105" s="755" t="e">
        <f>'Pl 2016-20 PFC'!#REF!</f>
        <v>#REF!</v>
      </c>
      <c r="K105" s="352"/>
      <c r="L105" s="352"/>
      <c r="M105" s="352"/>
      <c r="N105" s="352"/>
      <c r="O105" s="352"/>
      <c r="P105" s="352"/>
      <c r="Q105" s="352"/>
      <c r="R105" s="352"/>
      <c r="S105" s="352"/>
      <c r="T105" s="352"/>
      <c r="U105" s="352"/>
    </row>
    <row r="106" spans="1:23" s="353" customFormat="1" ht="18.75" outlineLevel="1" collapsed="1">
      <c r="A106" s="1584" t="s">
        <v>26</v>
      </c>
      <c r="B106" s="1555" t="s">
        <v>1138</v>
      </c>
      <c r="C106" s="1585" t="s">
        <v>125</v>
      </c>
      <c r="D106" s="333" t="e">
        <f>'Pl 2016-20 PFC'!#REF!</f>
        <v>#REF!</v>
      </c>
      <c r="E106" s="755" t="e">
        <f>'Pl 2016-20 PFC'!#REF!</f>
        <v>#REF!</v>
      </c>
      <c r="F106" s="755" t="e">
        <f>'Pl 2016-20 PFC'!#REF!</f>
        <v>#REF!</v>
      </c>
      <c r="G106" s="1525">
        <f>'Pl 2016-20 PFC'!D113</f>
        <v>40396000</v>
      </c>
      <c r="H106" s="1530">
        <f>'Pl 2016-20 PFC'!E113</f>
        <v>0</v>
      </c>
      <c r="I106" s="1530">
        <f>'Pl 2016-20 PFC'!F113</f>
        <v>40396000</v>
      </c>
      <c r="J106" s="755" t="e">
        <f>'Pl 2016-20 PFC'!#REF!</f>
        <v>#REF!</v>
      </c>
      <c r="K106" s="352"/>
      <c r="L106" s="352"/>
      <c r="M106" s="352"/>
      <c r="N106" s="352"/>
      <c r="O106" s="352"/>
      <c r="P106" s="352"/>
      <c r="Q106" s="352"/>
      <c r="R106" s="352"/>
      <c r="S106" s="352"/>
      <c r="T106" s="352"/>
      <c r="U106" s="352"/>
    </row>
    <row r="107" spans="1:23" s="353" customFormat="1" ht="18.75" outlineLevel="1">
      <c r="A107" s="1589" t="s">
        <v>27</v>
      </c>
      <c r="B107" s="1555" t="s">
        <v>1139</v>
      </c>
      <c r="C107" s="1590"/>
      <c r="D107" s="1491"/>
      <c r="E107" s="1492"/>
      <c r="F107" s="1492"/>
      <c r="G107" s="1603">
        <f>G99-G106</f>
        <v>157737000</v>
      </c>
      <c r="H107" s="1603">
        <f>H99-H106</f>
        <v>0</v>
      </c>
      <c r="I107" s="1603">
        <f>I99-I106</f>
        <v>157737000</v>
      </c>
      <c r="J107" s="1492"/>
      <c r="K107" s="352"/>
      <c r="L107" s="352"/>
      <c r="M107" s="352"/>
      <c r="N107" s="352"/>
      <c r="O107" s="352"/>
      <c r="P107" s="352"/>
      <c r="Q107" s="352"/>
      <c r="R107" s="352"/>
      <c r="S107" s="352"/>
      <c r="T107" s="352"/>
      <c r="U107" s="352"/>
    </row>
    <row r="108" spans="1:23" s="353" customFormat="1" ht="18.75" outlineLevel="1">
      <c r="A108" s="1589" t="s">
        <v>274</v>
      </c>
      <c r="B108" s="1555" t="str">
        <f>B105</f>
        <v>- odsetki od nieterminowych wpłat zakładów pracy</v>
      </c>
      <c r="C108" s="1590"/>
      <c r="D108" s="1491"/>
      <c r="E108" s="1492"/>
      <c r="F108" s="1492"/>
      <c r="G108" s="1603">
        <f>G105</f>
        <v>15000000</v>
      </c>
      <c r="H108" s="1926"/>
      <c r="I108" s="1926">
        <f>I105</f>
        <v>15000000</v>
      </c>
      <c r="J108" s="1492"/>
      <c r="K108" s="352"/>
      <c r="L108" s="352"/>
      <c r="M108" s="352"/>
      <c r="N108" s="352"/>
      <c r="O108" s="352"/>
      <c r="P108" s="352"/>
      <c r="Q108" s="352"/>
      <c r="R108" s="352"/>
      <c r="S108" s="352"/>
      <c r="T108" s="352"/>
      <c r="U108" s="352"/>
    </row>
    <row r="109" spans="1:23" s="353" customFormat="1" ht="18.75" hidden="1" outlineLevel="2">
      <c r="A109" s="1566"/>
      <c r="B109" s="1591" t="s">
        <v>127</v>
      </c>
      <c r="C109" s="1566" t="s">
        <v>128</v>
      </c>
      <c r="D109" s="354"/>
      <c r="E109" s="762" t="e">
        <f>'Pl 2016-20 PFC'!#REF!</f>
        <v>#REF!</v>
      </c>
      <c r="F109" s="762" t="e">
        <f>'Pl 2016-20 PFC'!#REF!</f>
        <v>#REF!</v>
      </c>
      <c r="G109" s="1521">
        <f>'Pl 2016-20 PFC'!D116</f>
        <v>0</v>
      </c>
      <c r="H109" s="1522">
        <f>'Pl 2016-20 PFC'!E116</f>
        <v>0</v>
      </c>
      <c r="I109" s="1522">
        <f>'Pl 2016-20 PFC'!F116</f>
        <v>0</v>
      </c>
      <c r="J109" s="762" t="e">
        <f>'Pl 2016-20 PFC'!#REF!</f>
        <v>#REF!</v>
      </c>
      <c r="K109" s="352"/>
      <c r="L109" s="352"/>
      <c r="M109" s="352"/>
      <c r="N109" s="352"/>
      <c r="O109" s="352"/>
      <c r="P109" s="352"/>
      <c r="Q109" s="352"/>
      <c r="R109" s="352"/>
      <c r="S109" s="352"/>
      <c r="T109" s="352"/>
      <c r="U109" s="352"/>
    </row>
    <row r="110" spans="1:23" s="353" customFormat="1" ht="18.75" hidden="1" outlineLevel="2">
      <c r="A110" s="1973"/>
      <c r="B110" s="1591"/>
      <c r="C110" s="1973"/>
      <c r="D110" s="1981"/>
      <c r="E110" s="1982"/>
      <c r="F110" s="1982"/>
      <c r="G110" s="1983">
        <f>'Pl 2016-20 PFC'!D114</f>
        <v>0</v>
      </c>
      <c r="H110" s="1983">
        <f>'Pl 2016-20 PFC'!E114</f>
        <v>0</v>
      </c>
      <c r="I110" s="1983">
        <f>'Pl 2016-20 PFC'!F114</f>
        <v>0</v>
      </c>
      <c r="J110" s="1982"/>
      <c r="K110" s="352"/>
      <c r="L110" s="352"/>
      <c r="M110" s="352"/>
      <c r="N110" s="352"/>
      <c r="O110" s="352"/>
      <c r="P110" s="352"/>
      <c r="Q110" s="352"/>
      <c r="R110" s="352"/>
      <c r="S110" s="352"/>
      <c r="T110" s="352"/>
      <c r="U110" s="352"/>
    </row>
    <row r="111" spans="1:23" s="353" customFormat="1" ht="18.75" hidden="1" outlineLevel="2">
      <c r="A111" s="1973"/>
      <c r="B111" s="1591"/>
      <c r="C111" s="1973"/>
      <c r="D111" s="1981"/>
      <c r="E111" s="1982"/>
      <c r="F111" s="1982"/>
      <c r="G111" s="1983">
        <f>'Pl 2016-20 PFC'!D115</f>
        <v>0</v>
      </c>
      <c r="H111" s="1983">
        <f>'Pl 2016-20 PFC'!E115</f>
        <v>0</v>
      </c>
      <c r="I111" s="1983">
        <f>'Pl 2016-20 PFC'!F115</f>
        <v>0</v>
      </c>
      <c r="J111" s="1982"/>
      <c r="K111" s="352"/>
      <c r="L111" s="352"/>
      <c r="M111" s="352"/>
      <c r="N111" s="352"/>
      <c r="O111" s="352"/>
      <c r="P111" s="352"/>
      <c r="Q111" s="352"/>
      <c r="R111" s="352"/>
      <c r="S111" s="352"/>
      <c r="T111" s="352"/>
      <c r="U111" s="352"/>
    </row>
    <row r="112" spans="1:23" s="353" customFormat="1" ht="18.75" hidden="1" outlineLevel="2">
      <c r="A112" s="1566"/>
      <c r="B112" s="1591" t="s">
        <v>130</v>
      </c>
      <c r="C112" s="1566" t="s">
        <v>131</v>
      </c>
      <c r="D112" s="354"/>
      <c r="E112" s="762" t="e">
        <f>'Pl 2016-20 PFC'!#REF!</f>
        <v>#REF!</v>
      </c>
      <c r="F112" s="762" t="e">
        <f>'Pl 2016-20 PFC'!#REF!</f>
        <v>#REF!</v>
      </c>
      <c r="G112" s="1521">
        <f>'Pl 2016-20 PFC'!D117</f>
        <v>140096000</v>
      </c>
      <c r="H112" s="1522">
        <f>'Pl 2016-20 PFC'!E117</f>
        <v>0</v>
      </c>
      <c r="I112" s="1522">
        <f>'Pl 2016-20 PFC'!F117</f>
        <v>140096000</v>
      </c>
      <c r="J112" s="762" t="e">
        <f>'Pl 2016-20 PFC'!#REF!</f>
        <v>#REF!</v>
      </c>
      <c r="K112" s="352"/>
      <c r="L112" s="352"/>
      <c r="M112" s="352"/>
      <c r="N112" s="352"/>
      <c r="O112" s="352"/>
      <c r="P112" s="352"/>
      <c r="Q112" s="352"/>
      <c r="R112" s="352"/>
      <c r="S112" s="352"/>
      <c r="T112" s="352"/>
      <c r="U112" s="352"/>
    </row>
    <row r="113" spans="1:23" s="353" customFormat="1" ht="18.75" hidden="1" outlineLevel="2">
      <c r="A113" s="1566"/>
      <c r="B113" s="1591" t="s">
        <v>133</v>
      </c>
      <c r="C113" s="1566" t="s">
        <v>358</v>
      </c>
      <c r="D113" s="354"/>
      <c r="E113" s="762" t="e">
        <f>'Pl 2016-20 PFC'!#REF!</f>
        <v>#REF!</v>
      </c>
      <c r="F113" s="762" t="e">
        <f>'Pl 2016-20 PFC'!#REF!</f>
        <v>#REF!</v>
      </c>
      <c r="G113" s="1521">
        <f>'Pl 2016-20 PFC'!D118</f>
        <v>2537000</v>
      </c>
      <c r="H113" s="1522">
        <f>'Pl 2016-20 PFC'!E118</f>
        <v>0</v>
      </c>
      <c r="I113" s="1522">
        <f>'Pl 2016-20 PFC'!F118</f>
        <v>2537000</v>
      </c>
      <c r="J113" s="762" t="e">
        <f>'Pl 2016-20 PFC'!#REF!</f>
        <v>#REF!</v>
      </c>
      <c r="K113" s="352"/>
      <c r="L113" s="352"/>
      <c r="M113" s="352"/>
      <c r="N113" s="352"/>
      <c r="O113" s="352"/>
      <c r="P113" s="352"/>
      <c r="Q113" s="352"/>
      <c r="R113" s="352"/>
      <c r="S113" s="352"/>
      <c r="T113" s="352"/>
      <c r="U113" s="352"/>
    </row>
    <row r="114" spans="1:23" s="353" customFormat="1" ht="18.75" hidden="1" outlineLevel="2">
      <c r="A114" s="1566"/>
      <c r="B114" s="1591" t="s">
        <v>136</v>
      </c>
      <c r="C114" s="1566" t="s">
        <v>137</v>
      </c>
      <c r="D114" s="354"/>
      <c r="E114" s="762" t="e">
        <f>'Pl 2016-20 PFC'!#REF!</f>
        <v>#REF!</v>
      </c>
      <c r="F114" s="762" t="e">
        <f>'Pl 2016-20 PFC'!#REF!</f>
        <v>#REF!</v>
      </c>
      <c r="G114" s="1521">
        <f>'Pl 2016-20 PFC'!D123</f>
        <v>0</v>
      </c>
      <c r="H114" s="1522">
        <f>'Pl 2016-20 PFC'!E123</f>
        <v>0</v>
      </c>
      <c r="I114" s="1522">
        <f>'Pl 2016-20 PFC'!F123</f>
        <v>0</v>
      </c>
      <c r="J114" s="762" t="e">
        <f>'Pl 2016-20 PFC'!#REF!</f>
        <v>#REF!</v>
      </c>
      <c r="K114" s="352"/>
      <c r="L114" s="352"/>
      <c r="M114" s="352"/>
      <c r="N114" s="352"/>
      <c r="O114" s="352"/>
      <c r="P114" s="352"/>
      <c r="Q114" s="352"/>
      <c r="R114" s="352"/>
      <c r="S114" s="352"/>
      <c r="T114" s="352"/>
      <c r="U114" s="352"/>
    </row>
    <row r="115" spans="1:23" s="338" customFormat="1" ht="18.75" outlineLevel="1" collapsed="1">
      <c r="A115" s="1586"/>
      <c r="B115" s="1592"/>
      <c r="C115" s="1586"/>
      <c r="D115" s="346"/>
      <c r="E115" s="757"/>
      <c r="F115" s="757"/>
      <c r="G115" s="1527"/>
      <c r="H115" s="1534"/>
      <c r="I115" s="1534"/>
      <c r="J115" s="757"/>
      <c r="K115" s="337"/>
      <c r="L115" s="337"/>
      <c r="M115" s="337"/>
      <c r="N115" s="337"/>
      <c r="O115" s="337"/>
      <c r="P115" s="337"/>
      <c r="Q115" s="337"/>
      <c r="R115" s="337"/>
      <c r="S115" s="337"/>
      <c r="T115" s="337"/>
      <c r="U115" s="337"/>
    </row>
    <row r="116" spans="1:23" s="324" customFormat="1" ht="20.25" customHeight="1">
      <c r="A116" s="1838" t="s">
        <v>631</v>
      </c>
      <c r="B116" s="1843" t="s">
        <v>359</v>
      </c>
      <c r="C116" s="1844" t="s">
        <v>80</v>
      </c>
      <c r="D116" s="1845" t="e">
        <f t="shared" ref="D116:J116" si="39">SUM(D118,D185,D204,D227,D278,D325,D330)</f>
        <v>#REF!</v>
      </c>
      <c r="E116" s="1846" t="e">
        <f t="shared" si="39"/>
        <v>#REF!</v>
      </c>
      <c r="F116" s="1847" t="e">
        <f t="shared" si="39"/>
        <v>#REF!</v>
      </c>
      <c r="G116" s="1848">
        <f t="shared" si="39"/>
        <v>4913734000</v>
      </c>
      <c r="H116" s="1848">
        <f t="shared" si="39"/>
        <v>0</v>
      </c>
      <c r="I116" s="1848">
        <f t="shared" si="39"/>
        <v>4913734000</v>
      </c>
      <c r="J116" s="778" t="e">
        <f t="shared" si="39"/>
        <v>#REF!</v>
      </c>
      <c r="K116" s="323"/>
      <c r="L116" s="323"/>
      <c r="M116" s="323"/>
      <c r="N116" s="323"/>
      <c r="O116" s="323"/>
      <c r="P116" s="323"/>
      <c r="Q116" s="323"/>
      <c r="R116" s="323"/>
      <c r="S116" s="323"/>
      <c r="T116" s="323"/>
      <c r="U116" s="323"/>
      <c r="V116" s="323"/>
      <c r="W116" s="323"/>
    </row>
    <row r="117" spans="1:23" s="339" customFormat="1" ht="12.75" customHeight="1" outlineLevel="1">
      <c r="A117" s="1566"/>
      <c r="B117" s="1593"/>
      <c r="C117" s="1594"/>
      <c r="D117" s="355"/>
      <c r="E117" s="763"/>
      <c r="F117" s="763"/>
      <c r="G117" s="1523"/>
      <c r="H117" s="1535"/>
      <c r="I117" s="1535"/>
      <c r="J117" s="763"/>
      <c r="K117" s="337"/>
      <c r="L117" s="337"/>
      <c r="M117" s="337"/>
      <c r="N117" s="337"/>
      <c r="O117" s="337"/>
      <c r="P117" s="337"/>
      <c r="Q117" s="337"/>
      <c r="R117" s="337"/>
      <c r="S117" s="337"/>
      <c r="T117" s="337"/>
      <c r="U117" s="337"/>
      <c r="V117" s="338"/>
      <c r="W117" s="338"/>
    </row>
    <row r="118" spans="1:23" ht="18.75" outlineLevel="1">
      <c r="A118" s="1567">
        <v>1</v>
      </c>
      <c r="B118" s="1555" t="s">
        <v>140</v>
      </c>
      <c r="C118" s="1585" t="s">
        <v>80</v>
      </c>
      <c r="D118" s="333" t="e">
        <f t="shared" ref="D118:J118" si="40">SUM(D119,D153)</f>
        <v>#REF!</v>
      </c>
      <c r="E118" s="755" t="e">
        <f t="shared" si="40"/>
        <v>#REF!</v>
      </c>
      <c r="F118" s="755" t="e">
        <f t="shared" si="40"/>
        <v>#REF!</v>
      </c>
      <c r="G118" s="1525">
        <f t="shared" si="40"/>
        <v>3507164000</v>
      </c>
      <c r="H118" s="1530">
        <f t="shared" si="40"/>
        <v>0</v>
      </c>
      <c r="I118" s="1530">
        <f t="shared" si="40"/>
        <v>3507164000</v>
      </c>
      <c r="J118" s="755" t="e">
        <f t="shared" si="40"/>
        <v>#REF!</v>
      </c>
    </row>
    <row r="119" spans="1:23" s="329" customFormat="1" ht="15.75" hidden="1" customHeight="1" outlineLevel="2">
      <c r="A119" s="1567" t="s">
        <v>16</v>
      </c>
      <c r="B119" s="1555" t="s">
        <v>360</v>
      </c>
      <c r="C119" s="1585" t="s">
        <v>80</v>
      </c>
      <c r="D119" s="333" t="e">
        <f t="shared" ref="D119:J119" si="41">SUM(D120:D121)</f>
        <v>#REF!</v>
      </c>
      <c r="E119" s="755" t="e">
        <f t="shared" si="41"/>
        <v>#REF!</v>
      </c>
      <c r="F119" s="755" t="e">
        <f t="shared" si="41"/>
        <v>#REF!</v>
      </c>
      <c r="G119" s="1525">
        <f t="shared" si="41"/>
        <v>136940000</v>
      </c>
      <c r="H119" s="1530">
        <f t="shared" si="41"/>
        <v>0</v>
      </c>
      <c r="I119" s="1530">
        <f t="shared" si="41"/>
        <v>136940000</v>
      </c>
      <c r="J119" s="755" t="e">
        <f t="shared" si="41"/>
        <v>#REF!</v>
      </c>
      <c r="K119" s="327"/>
      <c r="L119" s="327"/>
      <c r="M119" s="327"/>
      <c r="N119" s="327"/>
      <c r="O119" s="327"/>
      <c r="P119" s="327"/>
      <c r="Q119" s="327"/>
      <c r="R119" s="327"/>
      <c r="S119" s="327"/>
      <c r="T119" s="327"/>
      <c r="U119" s="327"/>
      <c r="V119" s="328"/>
      <c r="W119" s="328"/>
    </row>
    <row r="120" spans="1:23" s="329" customFormat="1" ht="15.75" hidden="1" customHeight="1" outlineLevel="2">
      <c r="A120" s="1567" t="s">
        <v>142</v>
      </c>
      <c r="B120" s="1555" t="s">
        <v>361</v>
      </c>
      <c r="C120" s="1585" t="s">
        <v>144</v>
      </c>
      <c r="D120" s="333" t="e">
        <f t="shared" ref="D120:J120" si="42">SUM(D123:D127)</f>
        <v>#REF!</v>
      </c>
      <c r="E120" s="755" t="e">
        <f t="shared" si="42"/>
        <v>#REF!</v>
      </c>
      <c r="F120" s="755" t="e">
        <f t="shared" si="42"/>
        <v>#REF!</v>
      </c>
      <c r="G120" s="1525">
        <f t="shared" si="42"/>
        <v>136850000</v>
      </c>
      <c r="H120" s="1530">
        <f t="shared" si="42"/>
        <v>0</v>
      </c>
      <c r="I120" s="1530">
        <f t="shared" si="42"/>
        <v>136850000</v>
      </c>
      <c r="J120" s="755" t="e">
        <f t="shared" si="42"/>
        <v>#REF!</v>
      </c>
      <c r="K120" s="327"/>
      <c r="L120" s="327"/>
      <c r="M120" s="327"/>
      <c r="N120" s="327"/>
      <c r="O120" s="327"/>
      <c r="P120" s="327"/>
      <c r="Q120" s="327"/>
      <c r="R120" s="327"/>
      <c r="S120" s="327"/>
      <c r="T120" s="327"/>
      <c r="U120" s="327"/>
      <c r="V120" s="328"/>
      <c r="W120" s="328"/>
    </row>
    <row r="121" spans="1:23" s="329" customFormat="1" ht="15.75" hidden="1" customHeight="1" outlineLevel="2">
      <c r="A121" s="1567" t="s">
        <v>145</v>
      </c>
      <c r="B121" s="1555" t="s">
        <v>362</v>
      </c>
      <c r="C121" s="1585" t="s">
        <v>147</v>
      </c>
      <c r="D121" s="333" t="e">
        <f t="shared" ref="D121:J121" si="43">SUM(D122)</f>
        <v>#REF!</v>
      </c>
      <c r="E121" s="755" t="e">
        <f t="shared" si="43"/>
        <v>#REF!</v>
      </c>
      <c r="F121" s="755" t="e">
        <f t="shared" si="43"/>
        <v>#REF!</v>
      </c>
      <c r="G121" s="1526">
        <f t="shared" si="43"/>
        <v>90000</v>
      </c>
      <c r="H121" s="1533">
        <f t="shared" si="43"/>
        <v>0</v>
      </c>
      <c r="I121" s="1533">
        <f t="shared" si="43"/>
        <v>90000</v>
      </c>
      <c r="J121" s="1150" t="e">
        <f t="shared" si="43"/>
        <v>#REF!</v>
      </c>
      <c r="K121" s="327"/>
      <c r="L121" s="327"/>
      <c r="M121" s="327"/>
      <c r="N121" s="327"/>
      <c r="O121" s="327"/>
      <c r="P121" s="327"/>
      <c r="Q121" s="327"/>
      <c r="R121" s="327"/>
      <c r="S121" s="327"/>
      <c r="T121" s="327"/>
      <c r="U121" s="327"/>
      <c r="V121" s="328"/>
      <c r="W121" s="328"/>
    </row>
    <row r="122" spans="1:23" s="329" customFormat="1" ht="15.75" hidden="1" customHeight="1" outlineLevel="2">
      <c r="A122" s="1567"/>
      <c r="B122" s="1555" t="s">
        <v>363</v>
      </c>
      <c r="C122" s="1585" t="s">
        <v>147</v>
      </c>
      <c r="D122" s="333" t="e">
        <f>IF(('Pl 2016-20 PFC'!#REF!)=0,"0",'Pl 2016-20 PFC'!#REF!)</f>
        <v>#REF!</v>
      </c>
      <c r="E122" s="755" t="e">
        <f>IF(('Pl 2016-20 PFC'!#REF!)=0,"0",'Pl 2016-20 PFC'!#REF!)</f>
        <v>#REF!</v>
      </c>
      <c r="F122" s="755" t="e">
        <f>IF(('Pl 2016-20 PFC'!#REF!)=0,"0",'Pl 2016-20 PFC'!#REF!)</f>
        <v>#REF!</v>
      </c>
      <c r="G122" s="1525">
        <f>IF(('Pl 2016-20 PFC'!D131)=0,"0",'Pl 2016-20 PFC'!D131)</f>
        <v>90000</v>
      </c>
      <c r="H122" s="1530" t="str">
        <f>IF(('Pl 2016-20 PFC'!E131)=0,"0",'Pl 2016-20 PFC'!E131)</f>
        <v>0</v>
      </c>
      <c r="I122" s="1530">
        <f>IF(('Pl 2016-20 PFC'!F131)=0,"0",'Pl 2016-20 PFC'!F131)</f>
        <v>90000</v>
      </c>
      <c r="J122" s="755" t="e">
        <f>IF(('Pl 2016-20 PFC'!#REF!)=0,"0",'Pl 2016-20 PFC'!#REF!)</f>
        <v>#REF!</v>
      </c>
      <c r="K122" s="327"/>
      <c r="L122" s="327"/>
      <c r="M122" s="327"/>
      <c r="N122" s="327"/>
      <c r="O122" s="327"/>
      <c r="P122" s="327"/>
      <c r="Q122" s="327"/>
      <c r="R122" s="327"/>
      <c r="S122" s="327"/>
      <c r="T122" s="327"/>
      <c r="U122" s="327"/>
      <c r="V122" s="328"/>
      <c r="W122" s="328"/>
    </row>
    <row r="123" spans="1:23" s="329" customFormat="1" ht="15.75" hidden="1" customHeight="1" outlineLevel="2">
      <c r="A123" s="1567"/>
      <c r="B123" s="1555" t="s">
        <v>364</v>
      </c>
      <c r="C123" s="1585" t="s">
        <v>144</v>
      </c>
      <c r="D123" s="333" t="e">
        <f>IF(('Pl 2016-20 PFC'!#REF!)=0,"0",'Pl 2016-20 PFC'!#REF!)</f>
        <v>#REF!</v>
      </c>
      <c r="E123" s="755" t="e">
        <f>IF(('Pl 2016-20 PFC'!#REF!)=0,"0",'Pl 2016-20 PFC'!#REF!)</f>
        <v>#REF!</v>
      </c>
      <c r="F123" s="755" t="e">
        <f>IF(('Pl 2016-20 PFC'!#REF!)=0,"0",'Pl 2016-20 PFC'!#REF!)</f>
        <v>#REF!</v>
      </c>
      <c r="G123" s="1525">
        <f>IF(('Pl 2016-20 PFC'!D132)=0,"0",'Pl 2016-20 PFC'!D132)</f>
        <v>2000000</v>
      </c>
      <c r="H123" s="1530" t="str">
        <f>IF(('Pl 2016-20 PFC'!E132)=0,"0",'Pl 2016-20 PFC'!E132)</f>
        <v>0</v>
      </c>
      <c r="I123" s="1530">
        <f>IF(('Pl 2016-20 PFC'!F132)=0,"0",'Pl 2016-20 PFC'!F132)</f>
        <v>2000000</v>
      </c>
      <c r="J123" s="755" t="e">
        <f>IF(('Pl 2016-20 PFC'!#REF!)=0,"0",'Pl 2016-20 PFC'!#REF!)</f>
        <v>#REF!</v>
      </c>
      <c r="K123" s="327"/>
      <c r="L123" s="327"/>
      <c r="M123" s="327"/>
      <c r="N123" s="327"/>
      <c r="O123" s="327"/>
      <c r="P123" s="327"/>
      <c r="Q123" s="327"/>
      <c r="R123" s="327"/>
      <c r="S123" s="327"/>
      <c r="T123" s="327"/>
      <c r="U123" s="327"/>
      <c r="V123" s="328"/>
      <c r="W123" s="328"/>
    </row>
    <row r="124" spans="1:23" s="329" customFormat="1" ht="15.75" hidden="1" customHeight="1" outlineLevel="2">
      <c r="A124" s="1567"/>
      <c r="B124" s="1555" t="s">
        <v>365</v>
      </c>
      <c r="C124" s="1585" t="s">
        <v>144</v>
      </c>
      <c r="D124" s="333" t="e">
        <f>IF(('Pl 2016-20 PFC'!#REF!)=0,"",'Pl 2016-20 PFC'!#REF!)</f>
        <v>#REF!</v>
      </c>
      <c r="E124" s="755" t="e">
        <f>IF(('Pl 2016-20 PFC'!#REF!)=0,"",'Pl 2016-20 PFC'!#REF!)</f>
        <v>#REF!</v>
      </c>
      <c r="F124" s="755" t="e">
        <f>IF(('Pl 2016-20 PFC'!#REF!)=0,"",'Pl 2016-20 PFC'!#REF!)</f>
        <v>#REF!</v>
      </c>
      <c r="G124" s="1525">
        <f>IF(('Pl 2016-20 PFC'!D133)=0,"",'Pl 2016-20 PFC'!D133)</f>
        <v>57000000</v>
      </c>
      <c r="H124" s="1530" t="str">
        <f>IF(('Pl 2016-20 PFC'!E133)=0,"",'Pl 2016-20 PFC'!E133)</f>
        <v/>
      </c>
      <c r="I124" s="1530">
        <f>IF(('Pl 2016-20 PFC'!F133)=0,"",'Pl 2016-20 PFC'!F133)</f>
        <v>57000000</v>
      </c>
      <c r="J124" s="755" t="e">
        <f>IF(('Pl 2016-20 PFC'!#REF!)=0,"",'Pl 2016-20 PFC'!#REF!)</f>
        <v>#REF!</v>
      </c>
      <c r="K124" s="327"/>
      <c r="L124" s="327"/>
      <c r="M124" s="327"/>
      <c r="N124" s="327"/>
      <c r="O124" s="327"/>
      <c r="P124" s="327"/>
      <c r="Q124" s="327"/>
      <c r="R124" s="327"/>
      <c r="S124" s="327"/>
      <c r="T124" s="327"/>
      <c r="U124" s="327"/>
      <c r="V124" s="328"/>
      <c r="W124" s="328"/>
    </row>
    <row r="125" spans="1:23" ht="15.75" hidden="1" customHeight="1" outlineLevel="2">
      <c r="A125" s="1567"/>
      <c r="B125" s="1555" t="s">
        <v>366</v>
      </c>
      <c r="C125" s="1585" t="s">
        <v>144</v>
      </c>
      <c r="D125" s="333" t="e">
        <f>IF(('Pl 2016-20 PFC'!#REF!)=0,"",'Pl 2016-20 PFC'!#REF!)</f>
        <v>#REF!</v>
      </c>
      <c r="E125" s="755" t="e">
        <f>IF(('Pl 2016-20 PFC'!#REF!)=0,"",'Pl 2016-20 PFC'!#REF!)</f>
        <v>#REF!</v>
      </c>
      <c r="F125" s="755" t="e">
        <f>IF(('Pl 2016-20 PFC'!#REF!)=0,"",'Pl 2016-20 PFC'!#REF!)</f>
        <v>#REF!</v>
      </c>
      <c r="G125" s="1525">
        <f>IF(('Pl 2016-20 PFC'!D134)=0,"",'Pl 2016-20 PFC'!D134)</f>
        <v>1300000</v>
      </c>
      <c r="H125" s="1530" t="str">
        <f>IF(('Pl 2016-20 PFC'!E134)=0,"",'Pl 2016-20 PFC'!E134)</f>
        <v/>
      </c>
      <c r="I125" s="1530">
        <f>IF(('Pl 2016-20 PFC'!F134)=0,"",'Pl 2016-20 PFC'!F134)</f>
        <v>1300000</v>
      </c>
      <c r="J125" s="755" t="e">
        <f>IF(('Pl 2016-20 PFC'!#REF!)=0,"",'Pl 2016-20 PFC'!#REF!)</f>
        <v>#REF!</v>
      </c>
    </row>
    <row r="126" spans="1:23" ht="15.75" hidden="1" customHeight="1" outlineLevel="2">
      <c r="A126" s="1567"/>
      <c r="B126" s="1555" t="s">
        <v>367</v>
      </c>
      <c r="C126" s="1585" t="s">
        <v>144</v>
      </c>
      <c r="D126" s="333" t="e">
        <f>IF(('Pl 2016-20 PFC'!#REF!)=0,"0",'Pl 2016-20 PFC'!#REF!)</f>
        <v>#REF!</v>
      </c>
      <c r="E126" s="755" t="e">
        <f>IF(('Pl 2016-20 PFC'!#REF!)=0,"0",'Pl 2016-20 PFC'!#REF!)</f>
        <v>#REF!</v>
      </c>
      <c r="F126" s="755" t="e">
        <f>IF(('Pl 2016-20 PFC'!#REF!)=0,"0",'Pl 2016-20 PFC'!#REF!)</f>
        <v>#REF!</v>
      </c>
      <c r="G126" s="1525">
        <f>IF(('Pl 2016-20 PFC'!D135)=0,"0",'Pl 2016-20 PFC'!D135)</f>
        <v>50000</v>
      </c>
      <c r="H126" s="1530" t="str">
        <f>IF(('Pl 2016-20 PFC'!E135)=0,"0",'Pl 2016-20 PFC'!E135)</f>
        <v>0</v>
      </c>
      <c r="I126" s="1530">
        <f>IF(('Pl 2016-20 PFC'!F135)=0,"0",'Pl 2016-20 PFC'!F135)</f>
        <v>50000</v>
      </c>
      <c r="J126" s="755" t="e">
        <f>IF(('Pl 2016-20 PFC'!#REF!)=0,"0",'Pl 2016-20 PFC'!#REF!)</f>
        <v>#REF!</v>
      </c>
    </row>
    <row r="127" spans="1:23" ht="15.75" hidden="1" customHeight="1" outlineLevel="2">
      <c r="A127" s="1567"/>
      <c r="B127" s="1555" t="s">
        <v>368</v>
      </c>
      <c r="C127" s="1585" t="s">
        <v>144</v>
      </c>
      <c r="D127" s="333" t="e">
        <f t="shared" ref="D127:J127" si="44">SUM(D128:D151)</f>
        <v>#REF!</v>
      </c>
      <c r="E127" s="755" t="e">
        <f t="shared" si="44"/>
        <v>#REF!</v>
      </c>
      <c r="F127" s="755" t="e">
        <f t="shared" si="44"/>
        <v>#REF!</v>
      </c>
      <c r="G127" s="1525">
        <f t="shared" si="44"/>
        <v>76500000</v>
      </c>
      <c r="H127" s="1530">
        <f t="shared" si="44"/>
        <v>0</v>
      </c>
      <c r="I127" s="1530">
        <f t="shared" si="44"/>
        <v>76500000</v>
      </c>
      <c r="J127" s="755" t="e">
        <f t="shared" si="44"/>
        <v>#REF!</v>
      </c>
    </row>
    <row r="128" spans="1:23" ht="15.75" hidden="1" customHeight="1" outlineLevel="2">
      <c r="A128" s="1567"/>
      <c r="B128" s="1555" t="s">
        <v>277</v>
      </c>
      <c r="C128" s="1585"/>
      <c r="D128" s="333" t="e">
        <f>IF(('Pl 2016-20 PFC'!#REF!)=0,"",'Pl 2016-20 PFC'!#REF!)</f>
        <v>#REF!</v>
      </c>
      <c r="E128" s="755" t="e">
        <f>IF(('Pl 2016-20 PFC'!#REF!)=0,"",'Pl 2016-20 PFC'!#REF!)</f>
        <v>#REF!</v>
      </c>
      <c r="F128" s="755" t="e">
        <f>IF(('Pl 2016-20 PFC'!#REF!)=0,"",'Pl 2016-20 PFC'!#REF!)</f>
        <v>#REF!</v>
      </c>
      <c r="G128" s="1525" t="str">
        <f>IF(('Pl 2016-20 PFC'!D137)=0,"",'Pl 2016-20 PFC'!D137)</f>
        <v/>
      </c>
      <c r="H128" s="1530" t="str">
        <f>IF(('Pl 2016-20 PFC'!E137)=0,"",'Pl 2016-20 PFC'!E137)</f>
        <v/>
      </c>
      <c r="I128" s="1530" t="str">
        <f>IF(('Pl 2016-20 PFC'!F137)=0,"",'Pl 2016-20 PFC'!F137)</f>
        <v/>
      </c>
      <c r="J128" s="755" t="e">
        <f>IF(('Pl 2016-20 PFC'!#REF!)=0,"",'Pl 2016-20 PFC'!#REF!)</f>
        <v>#REF!</v>
      </c>
    </row>
    <row r="129" spans="1:10" ht="15.75" hidden="1" customHeight="1" outlineLevel="2">
      <c r="A129" s="1567"/>
      <c r="B129" s="1555" t="s">
        <v>149</v>
      </c>
      <c r="C129" s="1585"/>
      <c r="D129" s="333" t="e">
        <f>IF(('Pl 2016-20 PFC'!#REF!)=0,"",'Pl 2016-20 PFC'!#REF!)</f>
        <v>#REF!</v>
      </c>
      <c r="E129" s="755" t="e">
        <f>IF(('Pl 2016-20 PFC'!#REF!)=0,"",'Pl 2016-20 PFC'!#REF!)</f>
        <v>#REF!</v>
      </c>
      <c r="F129" s="755" t="e">
        <f>IF(('Pl 2016-20 PFC'!#REF!)=0,"",'Pl 2016-20 PFC'!#REF!)</f>
        <v>#REF!</v>
      </c>
      <c r="G129" s="1525" t="str">
        <f>IF(('Pl 2016-20 PFC'!D138)=0,"",'Pl 2016-20 PFC'!D138)</f>
        <v/>
      </c>
      <c r="H129" s="1530" t="str">
        <f>IF(('Pl 2016-20 PFC'!E138)=0,"",'Pl 2016-20 PFC'!E138)</f>
        <v/>
      </c>
      <c r="I129" s="1530" t="str">
        <f>IF(('Pl 2016-20 PFC'!F138)=0,"",'Pl 2016-20 PFC'!F138)</f>
        <v/>
      </c>
      <c r="J129" s="755" t="e">
        <f>IF(('Pl 2016-20 PFC'!#REF!)=0,"",'Pl 2016-20 PFC'!#REF!)</f>
        <v>#REF!</v>
      </c>
    </row>
    <row r="130" spans="1:10" ht="15.75" hidden="1" customHeight="1" outlineLevel="2">
      <c r="A130" s="1567"/>
      <c r="B130" s="1555" t="s">
        <v>369</v>
      </c>
      <c r="C130" s="1585"/>
      <c r="D130" s="333" t="e">
        <f>IF(('Pl 2016-20 PFC'!#REF!)=0,"",'Pl 2016-20 PFC'!#REF!)</f>
        <v>#REF!</v>
      </c>
      <c r="E130" s="755" t="e">
        <f>IF(('Pl 2016-20 PFC'!#REF!)=0,"",'Pl 2016-20 PFC'!#REF!)</f>
        <v>#REF!</v>
      </c>
      <c r="F130" s="755" t="e">
        <f>IF(('Pl 2016-20 PFC'!#REF!)=0,"",'Pl 2016-20 PFC'!#REF!)</f>
        <v>#REF!</v>
      </c>
      <c r="G130" s="1525" t="str">
        <f>IF(('Pl 2016-20 PFC'!D139)=0,"",'Pl 2016-20 PFC'!D139)</f>
        <v/>
      </c>
      <c r="H130" s="1530" t="str">
        <f>IF(('Pl 2016-20 PFC'!E139)=0,"",'Pl 2016-20 PFC'!E139)</f>
        <v/>
      </c>
      <c r="I130" s="1530" t="str">
        <f>IF(('Pl 2016-20 PFC'!F139)=0,"",'Pl 2016-20 PFC'!F139)</f>
        <v/>
      </c>
      <c r="J130" s="755" t="e">
        <f>IF(('Pl 2016-20 PFC'!#REF!)=0,"",'Pl 2016-20 PFC'!#REF!)</f>
        <v>#REF!</v>
      </c>
    </row>
    <row r="131" spans="1:10" ht="15.75" hidden="1" customHeight="1" outlineLevel="2">
      <c r="A131" s="1567"/>
      <c r="B131" s="1555" t="s">
        <v>151</v>
      </c>
      <c r="C131" s="1585"/>
      <c r="D131" s="333" t="e">
        <f>IF(('Pl 2016-20 PFC'!#REF!)=0,"",'Pl 2016-20 PFC'!#REF!)</f>
        <v>#REF!</v>
      </c>
      <c r="E131" s="755" t="e">
        <f>IF(('Pl 2016-20 PFC'!#REF!)=0,"",'Pl 2016-20 PFC'!#REF!)</f>
        <v>#REF!</v>
      </c>
      <c r="F131" s="755" t="e">
        <f>IF(('Pl 2016-20 PFC'!#REF!)=0,"",'Pl 2016-20 PFC'!#REF!)</f>
        <v>#REF!</v>
      </c>
      <c r="G131" s="1525" t="str">
        <f>IF(('Pl 2016-20 PFC'!D141)=0,"",'Pl 2016-20 PFC'!D141)</f>
        <v/>
      </c>
      <c r="H131" s="1530" t="str">
        <f>IF(('Pl 2016-20 PFC'!E141)=0,"",'Pl 2016-20 PFC'!E141)</f>
        <v/>
      </c>
      <c r="I131" s="1530" t="str">
        <f>IF(('Pl 2016-20 PFC'!F141)=0,"",'Pl 2016-20 PFC'!F141)</f>
        <v/>
      </c>
      <c r="J131" s="755" t="e">
        <f>IF(('Pl 2016-20 PFC'!#REF!)=0,"",'Pl 2016-20 PFC'!#REF!)</f>
        <v>#REF!</v>
      </c>
    </row>
    <row r="132" spans="1:10" ht="15.75" hidden="1" customHeight="1" outlineLevel="2">
      <c r="A132" s="1567"/>
      <c r="B132" s="1555" t="s">
        <v>370</v>
      </c>
      <c r="C132" s="1585"/>
      <c r="D132" s="333" t="e">
        <f>IF(('Pl 2016-20 PFC'!#REF!)=0,"",'Pl 2016-20 PFC'!#REF!)</f>
        <v>#REF!</v>
      </c>
      <c r="E132" s="755" t="e">
        <f>IF(('Pl 2016-20 PFC'!#REF!)=0,"",'Pl 2016-20 PFC'!#REF!)</f>
        <v>#REF!</v>
      </c>
      <c r="F132" s="755" t="e">
        <f>IF(('Pl 2016-20 PFC'!#REF!)=0,"",'Pl 2016-20 PFC'!#REF!)</f>
        <v>#REF!</v>
      </c>
      <c r="G132" s="1525" t="str">
        <f>IF(('Pl 2016-20 PFC'!D142)=0,"",'Pl 2016-20 PFC'!D142)</f>
        <v/>
      </c>
      <c r="H132" s="1530" t="str">
        <f>IF(('Pl 2016-20 PFC'!E142)=0,"",'Pl 2016-20 PFC'!E142)</f>
        <v/>
      </c>
      <c r="I132" s="1530" t="str">
        <f>IF(('Pl 2016-20 PFC'!F142)=0,"",'Pl 2016-20 PFC'!F142)</f>
        <v/>
      </c>
      <c r="J132" s="755" t="e">
        <f>IF(('Pl 2016-20 PFC'!#REF!)=0,"",'Pl 2016-20 PFC'!#REF!)</f>
        <v>#REF!</v>
      </c>
    </row>
    <row r="133" spans="1:10" ht="15.75" hidden="1" customHeight="1" outlineLevel="2">
      <c r="A133" s="1567"/>
      <c r="B133" s="1555" t="s">
        <v>153</v>
      </c>
      <c r="C133" s="1585"/>
      <c r="D133" s="333" t="e">
        <f>IF(('Pl 2016-20 PFC'!#REF!)=0,"",'Pl 2016-20 PFC'!#REF!)</f>
        <v>#REF!</v>
      </c>
      <c r="E133" s="755" t="e">
        <f>IF(('Pl 2016-20 PFC'!#REF!)=0,"",'Pl 2016-20 PFC'!#REF!)</f>
        <v>#REF!</v>
      </c>
      <c r="F133" s="755" t="e">
        <f>IF(('Pl 2016-20 PFC'!#REF!)=0,"",'Pl 2016-20 PFC'!#REF!)</f>
        <v>#REF!</v>
      </c>
      <c r="G133" s="1525" t="str">
        <f>IF(('Pl 2016-20 PFC'!D142)=0,"",'Pl 2016-20 PFC'!D142)</f>
        <v/>
      </c>
      <c r="H133" s="1530" t="str">
        <f>IF(('Pl 2016-20 PFC'!E142)=0,"",'Pl 2016-20 PFC'!E142)</f>
        <v/>
      </c>
      <c r="I133" s="1530" t="str">
        <f>IF(('Pl 2016-20 PFC'!F142)=0,"",'Pl 2016-20 PFC'!F142)</f>
        <v/>
      </c>
      <c r="J133" s="755" t="e">
        <f>IF(('Pl 2016-20 PFC'!#REF!)=0,"",'Pl 2016-20 PFC'!#REF!)</f>
        <v>#REF!</v>
      </c>
    </row>
    <row r="134" spans="1:10" ht="15.75" hidden="1" customHeight="1" outlineLevel="2">
      <c r="A134" s="1567"/>
      <c r="B134" s="1555" t="s">
        <v>154</v>
      </c>
      <c r="C134" s="1585"/>
      <c r="D134" s="333" t="e">
        <f>IF(('Pl 2016-20 PFC'!#REF!)=0,"",'Pl 2016-20 PFC'!#REF!)</f>
        <v>#REF!</v>
      </c>
      <c r="E134" s="755" t="e">
        <f>IF(('Pl 2016-20 PFC'!#REF!)=0,"",'Pl 2016-20 PFC'!#REF!)</f>
        <v>#REF!</v>
      </c>
      <c r="F134" s="755" t="e">
        <f>IF(('Pl 2016-20 PFC'!#REF!)=0,"",'Pl 2016-20 PFC'!#REF!)</f>
        <v>#REF!</v>
      </c>
      <c r="G134" s="1525" t="str">
        <f>IF(('Pl 2016-20 PFC'!D143)=0,"",'Pl 2016-20 PFC'!D143)</f>
        <v/>
      </c>
      <c r="H134" s="1530" t="str">
        <f>IF(('Pl 2016-20 PFC'!E143)=0,"",'Pl 2016-20 PFC'!E143)</f>
        <v/>
      </c>
      <c r="I134" s="1530" t="str">
        <f>IF(('Pl 2016-20 PFC'!F143)=0,"",'Pl 2016-20 PFC'!F143)</f>
        <v/>
      </c>
      <c r="J134" s="755" t="e">
        <f>IF(('Pl 2016-20 PFC'!#REF!)=0,"",'Pl 2016-20 PFC'!#REF!)</f>
        <v>#REF!</v>
      </c>
    </row>
    <row r="135" spans="1:10" ht="15.75" hidden="1" customHeight="1" outlineLevel="2">
      <c r="A135" s="1567"/>
      <c r="B135" s="1555" t="s">
        <v>155</v>
      </c>
      <c r="C135" s="1585"/>
      <c r="D135" s="333" t="e">
        <f>IF(('Pl 2016-20 PFC'!#REF!)=0,"",'Pl 2016-20 PFC'!#REF!)</f>
        <v>#REF!</v>
      </c>
      <c r="E135" s="755" t="e">
        <f>IF(('Pl 2016-20 PFC'!#REF!)=0,"",'Pl 2016-20 PFC'!#REF!)</f>
        <v>#REF!</v>
      </c>
      <c r="F135" s="755" t="e">
        <f>IF(('Pl 2016-20 PFC'!#REF!)=0,"",'Pl 2016-20 PFC'!#REF!)</f>
        <v>#REF!</v>
      </c>
      <c r="G135" s="1525" t="str">
        <f>IF(('Pl 2016-20 PFC'!D144)=0,"",'Pl 2016-20 PFC'!D144)</f>
        <v/>
      </c>
      <c r="H135" s="1530" t="str">
        <f>IF(('Pl 2016-20 PFC'!E144)=0,"",'Pl 2016-20 PFC'!E144)</f>
        <v/>
      </c>
      <c r="I135" s="1530" t="str">
        <f>IF(('Pl 2016-20 PFC'!F144)=0,"",'Pl 2016-20 PFC'!F144)</f>
        <v/>
      </c>
      <c r="J135" s="755" t="e">
        <f>IF(('Pl 2016-20 PFC'!#REF!)=0,"",'Pl 2016-20 PFC'!#REF!)</f>
        <v>#REF!</v>
      </c>
    </row>
    <row r="136" spans="1:10" ht="15.75" hidden="1" customHeight="1" outlineLevel="2">
      <c r="A136" s="1567"/>
      <c r="B136" s="1555" t="s">
        <v>156</v>
      </c>
      <c r="C136" s="1585"/>
      <c r="D136" s="333" t="e">
        <f>IF(('Pl 2016-20 PFC'!#REF!)=0,"",'Pl 2016-20 PFC'!#REF!)</f>
        <v>#REF!</v>
      </c>
      <c r="E136" s="755" t="e">
        <f>IF(('Pl 2016-20 PFC'!#REF!)=0,"",'Pl 2016-20 PFC'!#REF!)</f>
        <v>#REF!</v>
      </c>
      <c r="F136" s="755" t="e">
        <f>IF(('Pl 2016-20 PFC'!#REF!)=0,"",'Pl 2016-20 PFC'!#REF!)</f>
        <v>#REF!</v>
      </c>
      <c r="G136" s="1525" t="str">
        <f>IF(('Pl 2016-20 PFC'!D145)=0,"",'Pl 2016-20 PFC'!D145)</f>
        <v/>
      </c>
      <c r="H136" s="1530" t="str">
        <f>IF(('Pl 2016-20 PFC'!E145)=0,"",'Pl 2016-20 PFC'!E145)</f>
        <v/>
      </c>
      <c r="I136" s="1530" t="str">
        <f>IF(('Pl 2016-20 PFC'!F145)=0,"",'Pl 2016-20 PFC'!F145)</f>
        <v/>
      </c>
      <c r="J136" s="755" t="e">
        <f>IF(('Pl 2016-20 PFC'!#REF!)=0,"",'Pl 2016-20 PFC'!#REF!)</f>
        <v>#REF!</v>
      </c>
    </row>
    <row r="137" spans="1:10" ht="15.75" hidden="1" customHeight="1" outlineLevel="2">
      <c r="A137" s="1567"/>
      <c r="B137" s="1555" t="s">
        <v>157</v>
      </c>
      <c r="C137" s="1585"/>
      <c r="D137" s="333" t="e">
        <f>IF(('Pl 2016-20 PFC'!#REF!)=0,"",'Pl 2016-20 PFC'!#REF!)</f>
        <v>#REF!</v>
      </c>
      <c r="E137" s="755" t="e">
        <f>IF(('Pl 2016-20 PFC'!#REF!)=0,"",'Pl 2016-20 PFC'!#REF!)</f>
        <v>#REF!</v>
      </c>
      <c r="F137" s="755" t="e">
        <f>IF(('Pl 2016-20 PFC'!#REF!)=0,"",'Pl 2016-20 PFC'!#REF!)</f>
        <v>#REF!</v>
      </c>
      <c r="G137" s="1525" t="str">
        <f>IF(('Pl 2016-20 PFC'!D146)=0,"",'Pl 2016-20 PFC'!D146)</f>
        <v/>
      </c>
      <c r="H137" s="1530" t="str">
        <f>IF(('Pl 2016-20 PFC'!E146)=0,"",'Pl 2016-20 PFC'!E146)</f>
        <v/>
      </c>
      <c r="I137" s="1530" t="str">
        <f>IF(('Pl 2016-20 PFC'!F146)=0,"",'Pl 2016-20 PFC'!F146)</f>
        <v/>
      </c>
      <c r="J137" s="755" t="e">
        <f>IF(('Pl 2016-20 PFC'!#REF!)=0,"",'Pl 2016-20 PFC'!#REF!)</f>
        <v>#REF!</v>
      </c>
    </row>
    <row r="138" spans="1:10" ht="15.75" hidden="1" customHeight="1" outlineLevel="2">
      <c r="A138" s="1567"/>
      <c r="B138" s="1555" t="s">
        <v>158</v>
      </c>
      <c r="C138" s="1585"/>
      <c r="D138" s="333" t="e">
        <f>IF(('Pl 2016-20 PFC'!#REF!)=0,"",'Pl 2016-20 PFC'!#REF!)</f>
        <v>#REF!</v>
      </c>
      <c r="E138" s="755" t="e">
        <f>IF(('Pl 2016-20 PFC'!#REF!)=0,"",'Pl 2016-20 PFC'!#REF!)</f>
        <v>#REF!</v>
      </c>
      <c r="F138" s="755" t="e">
        <f>IF(('Pl 2016-20 PFC'!#REF!)=0,"",'Pl 2016-20 PFC'!#REF!)</f>
        <v>#REF!</v>
      </c>
      <c r="G138" s="1525" t="str">
        <f>IF(('Pl 2016-20 PFC'!D147)=0,"",'Pl 2016-20 PFC'!D147)</f>
        <v/>
      </c>
      <c r="H138" s="1530" t="str">
        <f>IF(('Pl 2016-20 PFC'!E147)=0,"",'Pl 2016-20 PFC'!E147)</f>
        <v/>
      </c>
      <c r="I138" s="1530" t="str">
        <f>IF(('Pl 2016-20 PFC'!F147)=0,"",'Pl 2016-20 PFC'!F147)</f>
        <v/>
      </c>
      <c r="J138" s="755" t="e">
        <f>IF(('Pl 2016-20 PFC'!#REF!)=0,"",'Pl 2016-20 PFC'!#REF!)</f>
        <v>#REF!</v>
      </c>
    </row>
    <row r="139" spans="1:10" ht="15.75" hidden="1" customHeight="1" outlineLevel="2">
      <c r="A139" s="1567"/>
      <c r="B139" s="1555" t="s">
        <v>159</v>
      </c>
      <c r="C139" s="1585"/>
      <c r="D139" s="333" t="e">
        <f>IF(('Pl 2016-20 PFC'!#REF!)=0,"",'Pl 2016-20 PFC'!#REF!)</f>
        <v>#REF!</v>
      </c>
      <c r="E139" s="755" t="e">
        <f>IF(('Pl 2016-20 PFC'!#REF!)=0,"",'Pl 2016-20 PFC'!#REF!)</f>
        <v>#REF!</v>
      </c>
      <c r="F139" s="755" t="e">
        <f>IF(('Pl 2016-20 PFC'!#REF!)=0,"",'Pl 2016-20 PFC'!#REF!)</f>
        <v>#REF!</v>
      </c>
      <c r="G139" s="1525" t="str">
        <f>IF(('Pl 2016-20 PFC'!D148)=0,"",'Pl 2016-20 PFC'!D148)</f>
        <v/>
      </c>
      <c r="H139" s="1530" t="str">
        <f>IF(('Pl 2016-20 PFC'!E148)=0,"",'Pl 2016-20 PFC'!E148)</f>
        <v/>
      </c>
      <c r="I139" s="1530" t="str">
        <f>IF(('Pl 2016-20 PFC'!F148)=0,"",'Pl 2016-20 PFC'!F148)</f>
        <v/>
      </c>
      <c r="J139" s="755" t="e">
        <f>IF(('Pl 2016-20 PFC'!#REF!)=0,"",'Pl 2016-20 PFC'!#REF!)</f>
        <v>#REF!</v>
      </c>
    </row>
    <row r="140" spans="1:10" ht="15.75" hidden="1" customHeight="1" outlineLevel="2">
      <c r="A140" s="1567"/>
      <c r="B140" s="1555" t="s">
        <v>160</v>
      </c>
      <c r="C140" s="1585"/>
      <c r="D140" s="333" t="e">
        <f>IF(('Pl 2016-20 PFC'!#REF!)=0,"",'Pl 2016-20 PFC'!#REF!)</f>
        <v>#REF!</v>
      </c>
      <c r="E140" s="755" t="e">
        <f>IF(('Pl 2016-20 PFC'!#REF!)=0,"",'Pl 2016-20 PFC'!#REF!)</f>
        <v>#REF!</v>
      </c>
      <c r="F140" s="755" t="e">
        <f>IF(('Pl 2016-20 PFC'!#REF!)=0,"",'Pl 2016-20 PFC'!#REF!)</f>
        <v>#REF!</v>
      </c>
      <c r="G140" s="1525" t="str">
        <f>IF(('Pl 2016-20 PFC'!D149)=0,"",'Pl 2016-20 PFC'!D149)</f>
        <v/>
      </c>
      <c r="H140" s="1530" t="str">
        <f>IF(('Pl 2016-20 PFC'!E149)=0,"",'Pl 2016-20 PFC'!E149)</f>
        <v/>
      </c>
      <c r="I140" s="1530" t="str">
        <f>IF(('Pl 2016-20 PFC'!F149)=0,"",'Pl 2016-20 PFC'!F149)</f>
        <v/>
      </c>
      <c r="J140" s="755" t="e">
        <f>IF(('Pl 2016-20 PFC'!#REF!)=0,"",'Pl 2016-20 PFC'!#REF!)</f>
        <v>#REF!</v>
      </c>
    </row>
    <row r="141" spans="1:10" ht="15.75" hidden="1" customHeight="1" outlineLevel="2">
      <c r="A141" s="1567"/>
      <c r="B141" s="1555" t="s">
        <v>161</v>
      </c>
      <c r="C141" s="1585"/>
      <c r="D141" s="333" t="e">
        <f>IF(('Pl 2016-20 PFC'!#REF!)=0,"",'Pl 2016-20 PFC'!#REF!)</f>
        <v>#REF!</v>
      </c>
      <c r="E141" s="755" t="e">
        <f>IF(('Pl 2016-20 PFC'!#REF!)=0,"",'Pl 2016-20 PFC'!#REF!)</f>
        <v>#REF!</v>
      </c>
      <c r="F141" s="755" t="e">
        <f>IF(('Pl 2016-20 PFC'!#REF!)=0,"",'Pl 2016-20 PFC'!#REF!)</f>
        <v>#REF!</v>
      </c>
      <c r="G141" s="1525" t="str">
        <f>IF(('Pl 2016-20 PFC'!D150)=0,"",'Pl 2016-20 PFC'!D150)</f>
        <v/>
      </c>
      <c r="H141" s="1530" t="str">
        <f>IF(('Pl 2016-20 PFC'!E150)=0,"",'Pl 2016-20 PFC'!E150)</f>
        <v/>
      </c>
      <c r="I141" s="1530" t="str">
        <f>IF(('Pl 2016-20 PFC'!F150)=0,"",'Pl 2016-20 PFC'!F150)</f>
        <v/>
      </c>
      <c r="J141" s="755" t="e">
        <f>IF(('Pl 2016-20 PFC'!#REF!)=0,"",'Pl 2016-20 PFC'!#REF!)</f>
        <v>#REF!</v>
      </c>
    </row>
    <row r="142" spans="1:10" ht="15.75" hidden="1" customHeight="1" outlineLevel="2">
      <c r="A142" s="1567"/>
      <c r="B142" s="1555" t="s">
        <v>162</v>
      </c>
      <c r="C142" s="1585"/>
      <c r="D142" s="333" t="e">
        <f>IF(('Pl 2016-20 PFC'!#REF!)=0,"",'Pl 2016-20 PFC'!#REF!)</f>
        <v>#REF!</v>
      </c>
      <c r="E142" s="755" t="e">
        <f>IF(('Pl 2016-20 PFC'!#REF!)=0,"",'Pl 2016-20 PFC'!#REF!)</f>
        <v>#REF!</v>
      </c>
      <c r="F142" s="755" t="e">
        <f>IF(('Pl 2016-20 PFC'!#REF!)=0,"",'Pl 2016-20 PFC'!#REF!)</f>
        <v>#REF!</v>
      </c>
      <c r="G142" s="1525" t="str">
        <f>IF(('Pl 2016-20 PFC'!D151)=0,"",'Pl 2016-20 PFC'!D151)</f>
        <v/>
      </c>
      <c r="H142" s="1530" t="str">
        <f>IF(('Pl 2016-20 PFC'!E151)=0,"",'Pl 2016-20 PFC'!E151)</f>
        <v/>
      </c>
      <c r="I142" s="1530" t="str">
        <f>IF(('Pl 2016-20 PFC'!F151)=0,"",'Pl 2016-20 PFC'!F151)</f>
        <v/>
      </c>
      <c r="J142" s="755" t="e">
        <f>IF(('Pl 2016-20 PFC'!#REF!)=0,"",'Pl 2016-20 PFC'!#REF!)</f>
        <v>#REF!</v>
      </c>
    </row>
    <row r="143" spans="1:10" ht="15.75" hidden="1" customHeight="1" outlineLevel="2">
      <c r="A143" s="1567"/>
      <c r="B143" s="1555" t="s">
        <v>163</v>
      </c>
      <c r="C143" s="1585"/>
      <c r="D143" s="333" t="e">
        <f>IF(('Pl 2016-20 PFC'!#REF!)=0,"",'Pl 2016-20 PFC'!#REF!)</f>
        <v>#REF!</v>
      </c>
      <c r="E143" s="755" t="e">
        <f>IF(('Pl 2016-20 PFC'!#REF!)=0,"",'Pl 2016-20 PFC'!#REF!)</f>
        <v>#REF!</v>
      </c>
      <c r="F143" s="755" t="e">
        <f>IF(('Pl 2016-20 PFC'!#REF!)=0,"",'Pl 2016-20 PFC'!#REF!)</f>
        <v>#REF!</v>
      </c>
      <c r="G143" s="1525">
        <f>IF(('Pl 2016-20 PFC'!D152)=0,"",'Pl 2016-20 PFC'!D152)</f>
        <v>520000</v>
      </c>
      <c r="H143" s="1530" t="str">
        <f>IF(('Pl 2016-20 PFC'!E152)=0,"",'Pl 2016-20 PFC'!E152)</f>
        <v/>
      </c>
      <c r="I143" s="1530">
        <f>IF(('Pl 2016-20 PFC'!F152)=0,"",'Pl 2016-20 PFC'!F152)</f>
        <v>520000</v>
      </c>
      <c r="J143" s="755" t="e">
        <f>IF(('Pl 2016-20 PFC'!#REF!)=0,"",'Pl 2016-20 PFC'!#REF!)</f>
        <v>#REF!</v>
      </c>
    </row>
    <row r="144" spans="1:10" ht="15.75" hidden="1" customHeight="1" outlineLevel="2">
      <c r="A144" s="1567"/>
      <c r="B144" s="1555" t="s">
        <v>164</v>
      </c>
      <c r="C144" s="1585"/>
      <c r="D144" s="333" t="e">
        <f>IF(('Pl 2016-20 PFC'!#REF!)=0,"",'Pl 2016-20 PFC'!#REF!)</f>
        <v>#REF!</v>
      </c>
      <c r="E144" s="755" t="e">
        <f>IF(('Pl 2016-20 PFC'!#REF!)=0,"",'Pl 2016-20 PFC'!#REF!)</f>
        <v>#REF!</v>
      </c>
      <c r="F144" s="755" t="e">
        <f>IF(('Pl 2016-20 PFC'!#REF!)=0,"",'Pl 2016-20 PFC'!#REF!)</f>
        <v>#REF!</v>
      </c>
      <c r="G144" s="1525">
        <f>IF(('Pl 2016-20 PFC'!D153)=0,"",'Pl 2016-20 PFC'!D153)</f>
        <v>64980000</v>
      </c>
      <c r="H144" s="1530" t="str">
        <f>IF(('Pl 2016-20 PFC'!E153)=0,"",'Pl 2016-20 PFC'!E153)</f>
        <v/>
      </c>
      <c r="I144" s="1530">
        <f>IF(('Pl 2016-20 PFC'!F153)=0,"",'Pl 2016-20 PFC'!F153)</f>
        <v>64980000</v>
      </c>
      <c r="J144" s="755" t="e">
        <f>IF(('Pl 2016-20 PFC'!#REF!)=0,"",'Pl 2016-20 PFC'!#REF!)</f>
        <v>#REF!</v>
      </c>
    </row>
    <row r="145" spans="1:23" ht="15.75" hidden="1" customHeight="1" outlineLevel="2">
      <c r="A145" s="1567"/>
      <c r="B145" s="1555" t="s">
        <v>371</v>
      </c>
      <c r="C145" s="1585"/>
      <c r="D145" s="333" t="e">
        <f>IF(('Pl 2016-20 PFC'!#REF!)=0,"",'Pl 2016-20 PFC'!#REF!)</f>
        <v>#REF!</v>
      </c>
      <c r="E145" s="755" t="e">
        <f>IF(('Pl 2016-20 PFC'!#REF!)=0,"",'Pl 2016-20 PFC'!#REF!)</f>
        <v>#REF!</v>
      </c>
      <c r="F145" s="755" t="e">
        <f>IF(('Pl 2016-20 PFC'!#REF!)=0,"",'Pl 2016-20 PFC'!#REF!)</f>
        <v>#REF!</v>
      </c>
      <c r="G145" s="1525" t="str">
        <f>IF(('Pl 2016-20 PFC'!D154)=0,"",'Pl 2016-20 PFC'!D154)</f>
        <v/>
      </c>
      <c r="H145" s="1530" t="str">
        <f>IF(('Pl 2016-20 PFC'!E154)=0,"",'Pl 2016-20 PFC'!E154)</f>
        <v/>
      </c>
      <c r="I145" s="1530" t="str">
        <f>IF(('Pl 2016-20 PFC'!F154)=0,"",'Pl 2016-20 PFC'!F154)</f>
        <v/>
      </c>
      <c r="J145" s="755" t="e">
        <f>IF(('Pl 2016-20 PFC'!#REF!)=0,"",'Pl 2016-20 PFC'!#REF!)</f>
        <v>#REF!</v>
      </c>
    </row>
    <row r="146" spans="1:23" ht="15.75" hidden="1" customHeight="1" outlineLevel="2">
      <c r="A146" s="1567"/>
      <c r="B146" s="1595" t="str">
        <f>'Pl 2016-20 PFC'!B155</f>
        <v>Program Wsparcia Centrów Sportu Niepełnosprawnych</v>
      </c>
      <c r="C146" s="1585"/>
      <c r="D146" s="333"/>
      <c r="E146" s="755"/>
      <c r="F146" s="755"/>
      <c r="G146" s="1525" t="str">
        <f>IF(('Pl 2016-20 PFC'!D155)=0,"",'Pl 2016-20 PFC'!D155)</f>
        <v/>
      </c>
      <c r="H146" s="1530" t="str">
        <f>IF(('Pl 2016-20 PFC'!E155)=0,"",'Pl 2016-20 PFC'!E155)</f>
        <v/>
      </c>
      <c r="I146" s="1530" t="str">
        <f>IF(('Pl 2016-20 PFC'!F155)=0,"",'Pl 2016-20 PFC'!F155)</f>
        <v/>
      </c>
      <c r="J146" s="755"/>
    </row>
    <row r="147" spans="1:23" ht="15.75" hidden="1" customHeight="1" outlineLevel="2">
      <c r="A147" s="1567"/>
      <c r="B147" s="1595" t="str">
        <f>'Pl 2016-20 PFC'!B156</f>
        <v>"Partnerstwo dla osób z niepełnosprawnościami"</v>
      </c>
      <c r="C147" s="1585"/>
      <c r="D147" s="333"/>
      <c r="E147" s="755"/>
      <c r="F147" s="755"/>
      <c r="G147" s="1525">
        <f>IF(('Pl 2016-20 PFC'!D156)=0,"",'Pl 2016-20 PFC'!D156)</f>
        <v>1000000</v>
      </c>
      <c r="H147" s="1530" t="str">
        <f>IF(('Pl 2016-20 PFC'!E156)=0,"",'Pl 2016-20 PFC'!E156)</f>
        <v/>
      </c>
      <c r="I147" s="1530">
        <f>IF(('Pl 2016-20 PFC'!F156)=0,"",'Pl 2016-20 PFC'!F156)</f>
        <v>1000000</v>
      </c>
      <c r="J147" s="755"/>
    </row>
    <row r="148" spans="1:23" ht="15.75" hidden="1" customHeight="1" outlineLevel="2">
      <c r="A148" s="1606"/>
      <c r="B148" s="1595" t="str">
        <f>'Pl 2016-20 PFC'!B157</f>
        <v>STABILNE ZATRUDNIENIE - osoby niepełnosprawne w administracji i słuzbie publicznej</v>
      </c>
      <c r="C148" s="1590"/>
      <c r="D148" s="1491"/>
      <c r="E148" s="1492"/>
      <c r="F148" s="1492"/>
      <c r="G148" s="1525">
        <f>IF(('Pl 2016-20 PFC'!D157)=0,"",'Pl 2016-20 PFC'!D157)</f>
        <v>2500000</v>
      </c>
      <c r="H148" s="1530" t="str">
        <f>IF(('Pl 2016-20 PFC'!E157)=0,"",'Pl 2016-20 PFC'!E157)</f>
        <v/>
      </c>
      <c r="I148" s="1530">
        <f>IF(('Pl 2016-20 PFC'!F157)=0,"",'Pl 2016-20 PFC'!F157)</f>
        <v>2500000</v>
      </c>
      <c r="J148" s="1492"/>
    </row>
    <row r="149" spans="1:23" ht="15.75" hidden="1" customHeight="1" outlineLevel="2">
      <c r="A149" s="1606"/>
      <c r="B149" s="1595" t="str">
        <f>'Pl 2016-20 PFC'!B158</f>
        <v>ABSOLWENT</v>
      </c>
      <c r="C149" s="1590"/>
      <c r="D149" s="1491"/>
      <c r="E149" s="1492"/>
      <c r="F149" s="1492"/>
      <c r="G149" s="1525">
        <f>IF(('Pl 2016-20 PFC'!D158)=0,"",'Pl 2016-20 PFC'!D158)</f>
        <v>4100000</v>
      </c>
      <c r="H149" s="1530" t="str">
        <f>IF(('Pl 2016-20 PFC'!E158)=0,"",'Pl 2016-20 PFC'!E158)</f>
        <v/>
      </c>
      <c r="I149" s="1530">
        <f>IF(('Pl 2016-20 PFC'!F158)=0,"",'Pl 2016-20 PFC'!F158)</f>
        <v>4100000</v>
      </c>
      <c r="J149" s="1492"/>
    </row>
    <row r="150" spans="1:23" ht="15.75" hidden="1" customHeight="1" outlineLevel="2">
      <c r="A150" s="1606"/>
      <c r="B150" s="1595" t="str">
        <f>'Pl 2016-20 PFC'!B159</f>
        <v>"PRACA - INTEGRACJA"</v>
      </c>
      <c r="C150" s="1590"/>
      <c r="D150" s="1491"/>
      <c r="E150" s="1492"/>
      <c r="F150" s="1492"/>
      <c r="G150" s="1525">
        <f>IF(('Pl 2016-20 PFC'!D159)=0,"",'Pl 2016-20 PFC'!D159)</f>
        <v>100000</v>
      </c>
      <c r="H150" s="1530" t="str">
        <f>IF(('Pl 2016-20 PFC'!E159)=0,"",'Pl 2016-20 PFC'!E159)</f>
        <v/>
      </c>
      <c r="I150" s="1530">
        <f>IF(('Pl 2016-20 PFC'!F159)=0,"",'Pl 2016-20 PFC'!F159)</f>
        <v>100000</v>
      </c>
      <c r="J150" s="1492"/>
    </row>
    <row r="151" spans="1:23" ht="15.75" hidden="1" customHeight="1" outlineLevel="2">
      <c r="A151" s="1567"/>
      <c r="B151" s="1555" t="s">
        <v>166</v>
      </c>
      <c r="C151" s="1585"/>
      <c r="D151" s="333" t="e">
        <f>IF(('Pl 2016-20 PFC'!#REF!)=0,"",'Pl 2016-20 PFC'!#REF!)</f>
        <v>#REF!</v>
      </c>
      <c r="E151" s="755" t="e">
        <f>IF(('Pl 2016-20 PFC'!#REF!)=0,"",'Pl 2016-20 PFC'!#REF!)</f>
        <v>#REF!</v>
      </c>
      <c r="F151" s="755" t="e">
        <f>IF(('Pl 2016-20 PFC'!#REF!)=0,"",'Pl 2016-20 PFC'!#REF!)</f>
        <v>#REF!</v>
      </c>
      <c r="G151" s="1525">
        <f>IF(('Pl 2016-20 PFC'!D160)=0,"",'Pl 2016-20 PFC'!D160)</f>
        <v>3300000</v>
      </c>
      <c r="H151" s="1530" t="str">
        <f>IF(('Pl 2016-20 PFC'!E160)=0,"",'Pl 2016-20 PFC'!E160)</f>
        <v/>
      </c>
      <c r="I151" s="1530">
        <f>IF(('Pl 2016-20 PFC'!F160)=0,"",'Pl 2016-20 PFC'!F160)</f>
        <v>3300000</v>
      </c>
      <c r="J151" s="755" t="e">
        <f>IF(('Pl 2016-20 PFC'!#REF!)=0,"",'Pl 2016-20 PFC'!#REF!)</f>
        <v>#REF!</v>
      </c>
    </row>
    <row r="152" spans="1:23" ht="15.75" hidden="1" customHeight="1" outlineLevel="2">
      <c r="A152" s="1567"/>
      <c r="B152" s="1555"/>
      <c r="C152" s="1585"/>
      <c r="D152" s="333"/>
      <c r="E152" s="755"/>
      <c r="F152" s="755"/>
      <c r="G152" s="1525"/>
      <c r="H152" s="1530"/>
      <c r="I152" s="1530"/>
      <c r="J152" s="755"/>
    </row>
    <row r="153" spans="1:23" s="329" customFormat="1" ht="15.75" hidden="1" customHeight="1" outlineLevel="2">
      <c r="A153" s="1567" t="s">
        <v>17</v>
      </c>
      <c r="B153" s="1555" t="s">
        <v>372</v>
      </c>
      <c r="C153" s="1585" t="s">
        <v>80</v>
      </c>
      <c r="D153" s="333" t="e">
        <f t="shared" ref="D153:J153" si="45">SUM(D154:D155)</f>
        <v>#REF!</v>
      </c>
      <c r="E153" s="755" t="e">
        <f t="shared" si="45"/>
        <v>#REF!</v>
      </c>
      <c r="F153" s="755" t="e">
        <f t="shared" si="45"/>
        <v>#REF!</v>
      </c>
      <c r="G153" s="1525">
        <f t="shared" si="45"/>
        <v>3370224000</v>
      </c>
      <c r="H153" s="1530">
        <f t="shared" si="45"/>
        <v>0</v>
      </c>
      <c r="I153" s="1530">
        <f t="shared" si="45"/>
        <v>3370224000</v>
      </c>
      <c r="J153" s="755" t="e">
        <f t="shared" si="45"/>
        <v>#REF!</v>
      </c>
      <c r="K153" s="327"/>
      <c r="L153" s="327"/>
      <c r="M153" s="327"/>
      <c r="N153" s="327"/>
      <c r="O153" s="327"/>
      <c r="P153" s="327"/>
      <c r="Q153" s="327"/>
      <c r="R153" s="327"/>
      <c r="S153" s="327"/>
      <c r="T153" s="327"/>
      <c r="U153" s="327"/>
      <c r="V153" s="328"/>
      <c r="W153" s="328"/>
    </row>
    <row r="154" spans="1:23" s="328" customFormat="1" ht="15.75" hidden="1" customHeight="1" outlineLevel="2">
      <c r="A154" s="1567" t="s">
        <v>168</v>
      </c>
      <c r="B154" s="1555" t="s">
        <v>361</v>
      </c>
      <c r="C154" s="1585" t="s">
        <v>169</v>
      </c>
      <c r="D154" s="333" t="e">
        <f t="shared" ref="D154:J154" si="46">SUM(D162,D163,D164,D165,D166,D168,D156,D167,D161)</f>
        <v>#REF!</v>
      </c>
      <c r="E154" s="755" t="e">
        <f t="shared" si="46"/>
        <v>#REF!</v>
      </c>
      <c r="F154" s="755" t="e">
        <f t="shared" si="46"/>
        <v>#REF!</v>
      </c>
      <c r="G154" s="1525">
        <f t="shared" si="46"/>
        <v>3370224000</v>
      </c>
      <c r="H154" s="1530">
        <f t="shared" si="46"/>
        <v>0</v>
      </c>
      <c r="I154" s="1530">
        <f t="shared" si="46"/>
        <v>3370224000</v>
      </c>
      <c r="J154" s="755" t="e">
        <f t="shared" si="46"/>
        <v>#REF!</v>
      </c>
      <c r="K154" s="327"/>
      <c r="L154" s="327"/>
      <c r="M154" s="327"/>
      <c r="N154" s="327"/>
      <c r="O154" s="327"/>
      <c r="P154" s="327"/>
      <c r="Q154" s="327"/>
      <c r="R154" s="327"/>
      <c r="S154" s="327"/>
      <c r="T154" s="327"/>
      <c r="U154" s="327"/>
    </row>
    <row r="155" spans="1:23" s="328" customFormat="1" ht="15.75" hidden="1" customHeight="1" outlineLevel="2">
      <c r="A155" s="1567" t="s">
        <v>170</v>
      </c>
      <c r="B155" s="1555" t="s">
        <v>146</v>
      </c>
      <c r="C155" s="1585" t="s">
        <v>171</v>
      </c>
      <c r="D155" s="333" t="e">
        <f t="shared" ref="D155:J155" si="47">SUM(D160)</f>
        <v>#REF!</v>
      </c>
      <c r="E155" s="755" t="e">
        <f t="shared" si="47"/>
        <v>#REF!</v>
      </c>
      <c r="F155" s="755" t="e">
        <f t="shared" si="47"/>
        <v>#REF!</v>
      </c>
      <c r="G155" s="1525">
        <f t="shared" si="47"/>
        <v>0</v>
      </c>
      <c r="H155" s="1530">
        <f t="shared" si="47"/>
        <v>0</v>
      </c>
      <c r="I155" s="1530">
        <f t="shared" si="47"/>
        <v>0</v>
      </c>
      <c r="J155" s="755" t="e">
        <f t="shared" si="47"/>
        <v>#REF!</v>
      </c>
      <c r="K155" s="327"/>
      <c r="L155" s="327"/>
      <c r="M155" s="327"/>
      <c r="N155" s="327"/>
      <c r="O155" s="327"/>
      <c r="P155" s="327"/>
      <c r="Q155" s="327"/>
      <c r="R155" s="327"/>
      <c r="S155" s="327"/>
      <c r="T155" s="327"/>
      <c r="U155" s="327"/>
    </row>
    <row r="156" spans="1:23" s="328" customFormat="1" ht="15.75" hidden="1" customHeight="1" outlineLevel="2">
      <c r="A156" s="1567"/>
      <c r="B156" s="1555" t="s">
        <v>373</v>
      </c>
      <c r="C156" s="1585" t="s">
        <v>169</v>
      </c>
      <c r="D156" s="333" t="e">
        <f t="shared" ref="D156:J156" si="48">SUM(D157:D159)</f>
        <v>#REF!</v>
      </c>
      <c r="E156" s="755" t="e">
        <f t="shared" si="48"/>
        <v>#REF!</v>
      </c>
      <c r="F156" s="755" t="e">
        <f t="shared" si="48"/>
        <v>#REF!</v>
      </c>
      <c r="G156" s="1525">
        <f t="shared" si="48"/>
        <v>103000000</v>
      </c>
      <c r="H156" s="1530">
        <f t="shared" si="48"/>
        <v>0</v>
      </c>
      <c r="I156" s="1530">
        <f t="shared" si="48"/>
        <v>103000000</v>
      </c>
      <c r="J156" s="755" t="e">
        <f t="shared" si="48"/>
        <v>#REF!</v>
      </c>
      <c r="K156" s="327"/>
      <c r="L156" s="327"/>
      <c r="M156" s="327"/>
      <c r="N156" s="327"/>
      <c r="O156" s="327"/>
      <c r="P156" s="327"/>
      <c r="Q156" s="327"/>
      <c r="R156" s="327"/>
      <c r="S156" s="327"/>
      <c r="T156" s="327"/>
      <c r="U156" s="327"/>
    </row>
    <row r="157" spans="1:23" s="328" customFormat="1" ht="15.75" hidden="1" customHeight="1" outlineLevel="2">
      <c r="A157" s="1567"/>
      <c r="B157" s="1555" t="s">
        <v>172</v>
      </c>
      <c r="C157" s="1585" t="s">
        <v>169</v>
      </c>
      <c r="D157" s="333" t="e">
        <f>'Pl 2016-20 PFC'!#REF!</f>
        <v>#REF!</v>
      </c>
      <c r="E157" s="755" t="e">
        <f>'Pl 2016-20 PFC'!#REF!</f>
        <v>#REF!</v>
      </c>
      <c r="F157" s="755" t="e">
        <f>'Pl 2016-20 PFC'!#REF!</f>
        <v>#REF!</v>
      </c>
      <c r="G157" s="1525">
        <f>'Pl 2016-20 PFC'!D166</f>
        <v>50000</v>
      </c>
      <c r="H157" s="1530">
        <f>'Pl 2016-20 PFC'!E166</f>
        <v>0</v>
      </c>
      <c r="I157" s="1530">
        <f>'Pl 2016-20 PFC'!F166</f>
        <v>50000</v>
      </c>
      <c r="J157" s="755" t="e">
        <f>'Pl 2016-20 PFC'!#REF!</f>
        <v>#REF!</v>
      </c>
      <c r="K157" s="327"/>
      <c r="L157" s="327"/>
      <c r="M157" s="327"/>
      <c r="N157" s="327"/>
      <c r="O157" s="327"/>
      <c r="P157" s="327"/>
      <c r="Q157" s="327"/>
      <c r="R157" s="327"/>
      <c r="S157" s="327"/>
      <c r="T157" s="327"/>
      <c r="U157" s="327"/>
    </row>
    <row r="158" spans="1:23" s="328" customFormat="1" ht="15.75" hidden="1" customHeight="1" outlineLevel="2">
      <c r="A158" s="1567"/>
      <c r="B158" s="1555" t="s">
        <v>173</v>
      </c>
      <c r="C158" s="1585" t="s">
        <v>169</v>
      </c>
      <c r="D158" s="333" t="e">
        <f>'Pl 2016-20 PFC'!#REF!</f>
        <v>#REF!</v>
      </c>
      <c r="E158" s="755" t="e">
        <f>'Pl 2016-20 PFC'!#REF!</f>
        <v>#REF!</v>
      </c>
      <c r="F158" s="755" t="e">
        <f>'Pl 2016-20 PFC'!#REF!</f>
        <v>#REF!</v>
      </c>
      <c r="G158" s="1525">
        <f>'Pl 2016-20 PFC'!D167</f>
        <v>97091000</v>
      </c>
      <c r="H158" s="1530">
        <f>'Pl 2016-20 PFC'!E167</f>
        <v>0</v>
      </c>
      <c r="I158" s="1530">
        <f>'Pl 2016-20 PFC'!F167</f>
        <v>97091000</v>
      </c>
      <c r="J158" s="755" t="e">
        <f>'Pl 2016-20 PFC'!#REF!</f>
        <v>#REF!</v>
      </c>
      <c r="K158" s="327"/>
      <c r="L158" s="327"/>
      <c r="M158" s="327"/>
      <c r="N158" s="327"/>
      <c r="O158" s="327"/>
      <c r="P158" s="327"/>
      <c r="Q158" s="327"/>
      <c r="R158" s="327"/>
      <c r="S158" s="327"/>
      <c r="T158" s="327"/>
      <c r="U158" s="327"/>
    </row>
    <row r="159" spans="1:23" s="328" customFormat="1" ht="15.75" hidden="1" customHeight="1" outlineLevel="2">
      <c r="A159" s="1567"/>
      <c r="B159" s="1555" t="s">
        <v>174</v>
      </c>
      <c r="C159" s="1585" t="s">
        <v>169</v>
      </c>
      <c r="D159" s="333" t="e">
        <f>'Pl 2016-20 PFC'!#REF!</f>
        <v>#REF!</v>
      </c>
      <c r="E159" s="755" t="e">
        <f>'Pl 2016-20 PFC'!#REF!</f>
        <v>#REF!</v>
      </c>
      <c r="F159" s="755" t="e">
        <f>'Pl 2016-20 PFC'!#REF!</f>
        <v>#REF!</v>
      </c>
      <c r="G159" s="1525">
        <f>'Pl 2016-20 PFC'!D168</f>
        <v>5859000</v>
      </c>
      <c r="H159" s="1530">
        <f>'Pl 2016-20 PFC'!E168</f>
        <v>0</v>
      </c>
      <c r="I159" s="1530">
        <f>'Pl 2016-20 PFC'!F168</f>
        <v>5859000</v>
      </c>
      <c r="J159" s="755" t="e">
        <f>'Pl 2016-20 PFC'!#REF!</f>
        <v>#REF!</v>
      </c>
      <c r="K159" s="327"/>
      <c r="L159" s="327"/>
      <c r="M159" s="327"/>
      <c r="N159" s="327"/>
      <c r="O159" s="327"/>
      <c r="P159" s="327"/>
      <c r="Q159" s="327"/>
      <c r="R159" s="327"/>
      <c r="S159" s="327"/>
      <c r="T159" s="327"/>
      <c r="U159" s="327"/>
    </row>
    <row r="160" spans="1:23" s="328" customFormat="1" ht="15.75" hidden="1" customHeight="1" outlineLevel="2">
      <c r="A160" s="1567"/>
      <c r="B160" s="1555" t="s">
        <v>363</v>
      </c>
      <c r="C160" s="1585" t="s">
        <v>171</v>
      </c>
      <c r="D160" s="333" t="e">
        <f>'Pl 2016-20 PFC'!#REF!</f>
        <v>#REF!</v>
      </c>
      <c r="E160" s="755" t="e">
        <f>'Pl 2016-20 PFC'!#REF!</f>
        <v>#REF!</v>
      </c>
      <c r="F160" s="755" t="e">
        <f>'Pl 2016-20 PFC'!#REF!</f>
        <v>#REF!</v>
      </c>
      <c r="G160" s="1525">
        <f>'Pl 2016-20 PFC'!D169</f>
        <v>0</v>
      </c>
      <c r="H160" s="1530">
        <f>'Pl 2016-20 PFC'!E169</f>
        <v>0</v>
      </c>
      <c r="I160" s="1530">
        <f>'Pl 2016-20 PFC'!F169</f>
        <v>0</v>
      </c>
      <c r="J160" s="755" t="e">
        <f>'Pl 2016-20 PFC'!#REF!</f>
        <v>#REF!</v>
      </c>
      <c r="K160" s="327"/>
      <c r="L160" s="327"/>
      <c r="M160" s="327"/>
      <c r="N160" s="327"/>
      <c r="O160" s="327"/>
      <c r="P160" s="327"/>
      <c r="Q160" s="327"/>
      <c r="R160" s="327"/>
      <c r="S160" s="327"/>
      <c r="T160" s="327"/>
      <c r="U160" s="327"/>
    </row>
    <row r="161" spans="1:21" s="328" customFormat="1" ht="15.75" hidden="1" customHeight="1" outlineLevel="2">
      <c r="A161" s="1567"/>
      <c r="B161" s="1555" t="s">
        <v>364</v>
      </c>
      <c r="C161" s="1585"/>
      <c r="D161" s="333" t="e">
        <f>'Pl 2016-20 PFC'!#REF!</f>
        <v>#REF!</v>
      </c>
      <c r="E161" s="755" t="e">
        <f>'Pl 2016-20 PFC'!#REF!</f>
        <v>#REF!</v>
      </c>
      <c r="F161" s="755" t="e">
        <f>'Pl 2016-20 PFC'!#REF!</f>
        <v>#REF!</v>
      </c>
      <c r="G161" s="1525">
        <f>'Pl 2016-20 PFC'!D170</f>
        <v>1000000</v>
      </c>
      <c r="H161" s="1530">
        <f>'Pl 2016-20 PFC'!E170</f>
        <v>0</v>
      </c>
      <c r="I161" s="1530">
        <f>'Pl 2016-20 PFC'!F170</f>
        <v>1000000</v>
      </c>
      <c r="J161" s="755" t="e">
        <f>'Pl 2016-20 PFC'!#REF!</f>
        <v>#REF!</v>
      </c>
      <c r="K161" s="327"/>
      <c r="L161" s="327"/>
      <c r="M161" s="327"/>
      <c r="N161" s="327"/>
      <c r="O161" s="327"/>
      <c r="P161" s="327"/>
      <c r="Q161" s="327"/>
      <c r="R161" s="327"/>
      <c r="S161" s="327"/>
      <c r="T161" s="327"/>
      <c r="U161" s="327"/>
    </row>
    <row r="162" spans="1:21" s="328" customFormat="1" ht="15.75" hidden="1" customHeight="1" outlineLevel="2">
      <c r="A162" s="1567"/>
      <c r="B162" s="1555" t="s">
        <v>374</v>
      </c>
      <c r="C162" s="1585"/>
      <c r="D162" s="333" t="e">
        <f>'Pl 2016-20 PFC'!#REF!</f>
        <v>#REF!</v>
      </c>
      <c r="E162" s="755" t="e">
        <f>'Pl 2016-20 PFC'!#REF!</f>
        <v>#REF!</v>
      </c>
      <c r="F162" s="755" t="e">
        <f>'Pl 2016-20 PFC'!#REF!</f>
        <v>#REF!</v>
      </c>
      <c r="G162" s="1525">
        <f>'Pl 2016-20 PFC'!D171</f>
        <v>2500000</v>
      </c>
      <c r="H162" s="1530">
        <f>'Pl 2016-20 PFC'!E171</f>
        <v>0</v>
      </c>
      <c r="I162" s="1530">
        <f>'Pl 2016-20 PFC'!F171</f>
        <v>2500000</v>
      </c>
      <c r="J162" s="755" t="e">
        <f>'Pl 2016-20 PFC'!#REF!</f>
        <v>#REF!</v>
      </c>
      <c r="K162" s="327"/>
      <c r="L162" s="327"/>
      <c r="M162" s="327"/>
      <c r="N162" s="327"/>
      <c r="O162" s="327"/>
      <c r="P162" s="327"/>
      <c r="Q162" s="327"/>
      <c r="R162" s="327"/>
      <c r="S162" s="327"/>
      <c r="T162" s="327"/>
      <c r="U162" s="327"/>
    </row>
    <row r="163" spans="1:21" s="328" customFormat="1" ht="15.75" hidden="1" customHeight="1" outlineLevel="2">
      <c r="A163" s="1567"/>
      <c r="B163" s="1555" t="s">
        <v>375</v>
      </c>
      <c r="C163" s="1585"/>
      <c r="D163" s="333" t="e">
        <f>IF(('Pl 2016-20 PFC'!#REF!)=0,"",'Pl 2016-20 PFC'!#REF!)</f>
        <v>#REF!</v>
      </c>
      <c r="E163" s="755" t="e">
        <f>IF(('Pl 2016-20 PFC'!#REF!)=0,"",'Pl 2016-20 PFC'!#REF!)</f>
        <v>#REF!</v>
      </c>
      <c r="F163" s="755" t="e">
        <f>IF(('Pl 2016-20 PFC'!#REF!)=0,"",'Pl 2016-20 PFC'!#REF!)</f>
        <v>#REF!</v>
      </c>
      <c r="G163" s="1525">
        <f>IF(('Pl 2016-20 PFC'!D172)=0,"",'Pl 2016-20 PFC'!D172)</f>
        <v>6128000</v>
      </c>
      <c r="H163" s="1530" t="str">
        <f>IF(('Pl 2016-20 PFC'!E172)=0,"",'Pl 2016-20 PFC'!E172)</f>
        <v/>
      </c>
      <c r="I163" s="1530">
        <f>IF(('Pl 2016-20 PFC'!F172)=0,"",'Pl 2016-20 PFC'!F172)</f>
        <v>6128000</v>
      </c>
      <c r="J163" s="755" t="e">
        <f>IF(('Pl 2016-20 PFC'!#REF!)=0,"",'Pl 2016-20 PFC'!#REF!)</f>
        <v>#REF!</v>
      </c>
      <c r="K163" s="327"/>
      <c r="L163" s="327"/>
      <c r="M163" s="327"/>
      <c r="N163" s="327"/>
      <c r="O163" s="327"/>
      <c r="P163" s="327"/>
      <c r="Q163" s="327"/>
      <c r="R163" s="327"/>
      <c r="S163" s="327"/>
      <c r="T163" s="327"/>
      <c r="U163" s="327"/>
    </row>
    <row r="164" spans="1:21" s="328" customFormat="1" ht="15.75" hidden="1" customHeight="1" outlineLevel="2">
      <c r="A164" s="1567"/>
      <c r="B164" s="1555" t="s">
        <v>376</v>
      </c>
      <c r="C164" s="1585" t="s">
        <v>169</v>
      </c>
      <c r="D164" s="333" t="e">
        <f>IF(('Pl 2016-20 PFC'!#REF!)=0,"",'Pl 2016-20 PFC'!#REF!)</f>
        <v>#REF!</v>
      </c>
      <c r="E164" s="755" t="e">
        <f>IF(('Pl 2016-20 PFC'!#REF!)=0,"",'Pl 2016-20 PFC'!#REF!)</f>
        <v>#REF!</v>
      </c>
      <c r="F164" s="755" t="e">
        <f>IF(('Pl 2016-20 PFC'!#REF!)=0,"",'Pl 2016-20 PFC'!#REF!)</f>
        <v>#REF!</v>
      </c>
      <c r="G164" s="1525">
        <f>IF(('Pl 2016-20 PFC'!D173)=0,"",'Pl 2016-20 PFC'!D173)</f>
        <v>3000000000</v>
      </c>
      <c r="H164" s="1530" t="str">
        <f>IF(('Pl 2016-20 PFC'!E173)=0,"",'Pl 2016-20 PFC'!E173)</f>
        <v/>
      </c>
      <c r="I164" s="1530">
        <f>IF(('Pl 2016-20 PFC'!F173)=0,"",'Pl 2016-20 PFC'!F173)</f>
        <v>3000000000</v>
      </c>
      <c r="J164" s="755" t="e">
        <f>IF(('Pl 2016-20 PFC'!#REF!)=0,"",'Pl 2016-20 PFC'!#REF!)</f>
        <v>#REF!</v>
      </c>
      <c r="K164" s="327"/>
      <c r="L164" s="327"/>
      <c r="M164" s="327"/>
      <c r="N164" s="327"/>
      <c r="O164" s="327"/>
      <c r="P164" s="327"/>
      <c r="Q164" s="327"/>
      <c r="R164" s="327"/>
      <c r="S164" s="327"/>
      <c r="T164" s="327"/>
      <c r="U164" s="327"/>
    </row>
    <row r="165" spans="1:21" s="328" customFormat="1" ht="15.75" hidden="1" customHeight="1" outlineLevel="2">
      <c r="A165" s="1567"/>
      <c r="B165" s="1555" t="s">
        <v>366</v>
      </c>
      <c r="C165" s="1585" t="s">
        <v>169</v>
      </c>
      <c r="D165" s="333" t="e">
        <f>IF(('Pl 2016-20 PFC'!#REF!)=0,"",'Pl 2016-20 PFC'!#REF!)</f>
        <v>#REF!</v>
      </c>
      <c r="E165" s="755" t="e">
        <f>IF(('Pl 2016-20 PFC'!#REF!)=0,"",'Pl 2016-20 PFC'!#REF!)</f>
        <v>#REF!</v>
      </c>
      <c r="F165" s="755" t="e">
        <f>IF(('Pl 2016-20 PFC'!#REF!)=0,"",'Pl 2016-20 PFC'!#REF!)</f>
        <v>#REF!</v>
      </c>
      <c r="G165" s="1525">
        <f>IF(('Pl 2016-20 PFC'!D175)=0,"",'Pl 2016-20 PFC'!D175)</f>
        <v>1500000</v>
      </c>
      <c r="H165" s="1530" t="str">
        <f>IF(('Pl 2016-20 PFC'!E175)=0,"",'Pl 2016-20 PFC'!E175)</f>
        <v/>
      </c>
      <c r="I165" s="1530">
        <f>IF(('Pl 2016-20 PFC'!F175)=0,"",'Pl 2016-20 PFC'!F175)</f>
        <v>1500000</v>
      </c>
      <c r="J165" s="755" t="e">
        <f>IF(('Pl 2016-20 PFC'!#REF!)=0,"",'Pl 2016-20 PFC'!#REF!)</f>
        <v>#REF!</v>
      </c>
      <c r="K165" s="327"/>
      <c r="L165" s="327"/>
      <c r="M165" s="327"/>
      <c r="N165" s="327"/>
      <c r="O165" s="327"/>
      <c r="P165" s="327"/>
      <c r="Q165" s="327"/>
      <c r="R165" s="327"/>
      <c r="S165" s="327"/>
      <c r="T165" s="327"/>
      <c r="U165" s="327"/>
    </row>
    <row r="166" spans="1:21" s="328" customFormat="1" ht="15.75" hidden="1" customHeight="1" outlineLevel="2">
      <c r="A166" s="1567"/>
      <c r="B166" s="1555" t="s">
        <v>377</v>
      </c>
      <c r="C166" s="1585" t="s">
        <v>169</v>
      </c>
      <c r="D166" s="333" t="e">
        <f>IF(('Pl 2016-20 PFC'!#REF!)=0,"0",'Pl 2016-20 PFC'!#REF!)</f>
        <v>#REF!</v>
      </c>
      <c r="E166" s="755" t="e">
        <f>IF(('Pl 2016-20 PFC'!#REF!)=0,"0",'Pl 2016-20 PFC'!#REF!)</f>
        <v>#REF!</v>
      </c>
      <c r="F166" s="755" t="e">
        <f>IF(('Pl 2016-20 PFC'!#REF!)=0,"0",'Pl 2016-20 PFC'!#REF!)</f>
        <v>#REF!</v>
      </c>
      <c r="G166" s="1525">
        <f>IF(('Pl 2016-20 PFC'!D176)=0,"0",'Pl 2016-20 PFC'!D176)</f>
        <v>244781000</v>
      </c>
      <c r="H166" s="1530" t="str">
        <f>IF(('Pl 2016-20 PFC'!E176)=0,"0",'Pl 2016-20 PFC'!E176)</f>
        <v>0</v>
      </c>
      <c r="I166" s="1530">
        <f>IF(('Pl 2016-20 PFC'!F176)=0,"0",'Pl 2016-20 PFC'!F176)</f>
        <v>244781000</v>
      </c>
      <c r="J166" s="755" t="e">
        <f>IF(('Pl 2016-20 PFC'!#REF!)=0,"0",'Pl 2016-20 PFC'!#REF!)</f>
        <v>#REF!</v>
      </c>
      <c r="K166" s="327"/>
      <c r="L166" s="327"/>
      <c r="M166" s="327"/>
      <c r="N166" s="327"/>
      <c r="O166" s="327"/>
      <c r="P166" s="327"/>
      <c r="Q166" s="327"/>
      <c r="R166" s="327"/>
      <c r="S166" s="327"/>
      <c r="T166" s="327"/>
      <c r="U166" s="327"/>
    </row>
    <row r="167" spans="1:21" s="328" customFormat="1" ht="15.75" hidden="1" customHeight="1" outlineLevel="2">
      <c r="A167" s="1567"/>
      <c r="B167" s="1555" t="s">
        <v>175</v>
      </c>
      <c r="C167" s="1585" t="s">
        <v>169</v>
      </c>
      <c r="D167" s="333" t="e">
        <f>'Pl 2016-20 PFC'!#REF!</f>
        <v>#REF!</v>
      </c>
      <c r="E167" s="755" t="e">
        <f>'Pl 2016-20 PFC'!#REF!</f>
        <v>#REF!</v>
      </c>
      <c r="F167" s="755" t="e">
        <f>'Pl 2016-20 PFC'!#REF!</f>
        <v>#REF!</v>
      </c>
      <c r="G167" s="1525">
        <f>'Pl 2016-20 PFC'!D174</f>
        <v>15000</v>
      </c>
      <c r="H167" s="1530">
        <f>'Pl 2016-20 PFC'!E174</f>
        <v>0</v>
      </c>
      <c r="I167" s="1530">
        <f>'Pl 2016-20 PFC'!F174</f>
        <v>15000</v>
      </c>
      <c r="J167" s="755" t="e">
        <f>'Pl 2016-20 PFC'!#REF!</f>
        <v>#REF!</v>
      </c>
      <c r="K167" s="327"/>
      <c r="L167" s="327"/>
      <c r="M167" s="327"/>
      <c r="N167" s="327"/>
      <c r="O167" s="327"/>
      <c r="P167" s="327"/>
      <c r="Q167" s="327"/>
      <c r="R167" s="327"/>
      <c r="S167" s="327"/>
      <c r="T167" s="327"/>
      <c r="U167" s="327"/>
    </row>
    <row r="168" spans="1:21" s="328" customFormat="1" ht="15.75" hidden="1" customHeight="1" outlineLevel="2">
      <c r="A168" s="1567"/>
      <c r="B168" s="1555" t="s">
        <v>378</v>
      </c>
      <c r="C168" s="1585" t="s">
        <v>169</v>
      </c>
      <c r="D168" s="333" t="e">
        <f t="shared" ref="D168:J168" si="49">SUM(D169:D182)</f>
        <v>#REF!</v>
      </c>
      <c r="E168" s="755" t="e">
        <f t="shared" si="49"/>
        <v>#REF!</v>
      </c>
      <c r="F168" s="755" t="e">
        <f t="shared" si="49"/>
        <v>#REF!</v>
      </c>
      <c r="G168" s="1525">
        <f t="shared" si="49"/>
        <v>11300000</v>
      </c>
      <c r="H168" s="1530">
        <f t="shared" si="49"/>
        <v>0</v>
      </c>
      <c r="I168" s="1530">
        <f t="shared" si="49"/>
        <v>11300000</v>
      </c>
      <c r="J168" s="755" t="e">
        <f t="shared" si="49"/>
        <v>#REF!</v>
      </c>
      <c r="K168" s="327"/>
      <c r="L168" s="327"/>
      <c r="M168" s="327"/>
      <c r="N168" s="327"/>
      <c r="O168" s="327"/>
      <c r="P168" s="327"/>
      <c r="Q168" s="327"/>
      <c r="R168" s="327"/>
      <c r="S168" s="327"/>
      <c r="T168" s="327"/>
      <c r="U168" s="327"/>
    </row>
    <row r="169" spans="1:21" s="328" customFormat="1" ht="15.75" hidden="1" customHeight="1" outlineLevel="2">
      <c r="A169" s="1567"/>
      <c r="B169" s="1555" t="s">
        <v>157</v>
      </c>
      <c r="C169" s="1585"/>
      <c r="D169" s="333" t="e">
        <f>IF(('Pl 2016-20 PFC'!#REF!)=0,"",'Pl 2016-20 PFC'!#REF!)</f>
        <v>#REF!</v>
      </c>
      <c r="E169" s="755" t="e">
        <f>IF(('Pl 2016-20 PFC'!#REF!)=0,"",'Pl 2016-20 PFC'!#REF!)</f>
        <v>#REF!</v>
      </c>
      <c r="F169" s="755" t="e">
        <f>IF(('Pl 2016-20 PFC'!#REF!)=0,"",'Pl 2016-20 PFC'!#REF!)</f>
        <v>#REF!</v>
      </c>
      <c r="G169" s="1525" t="str">
        <f>IF(('Pl 2016-20 PFC'!D178)=0,"",'Pl 2016-20 PFC'!D178)</f>
        <v/>
      </c>
      <c r="H169" s="1530" t="str">
        <f>IF(('Pl 2016-20 PFC'!E178)=0,"",'Pl 2016-20 PFC'!E178)</f>
        <v/>
      </c>
      <c r="I169" s="1530" t="str">
        <f>IF(('Pl 2016-20 PFC'!F178)=0,"",'Pl 2016-20 PFC'!F178)</f>
        <v/>
      </c>
      <c r="J169" s="755" t="e">
        <f>IF(('Pl 2016-20 PFC'!#REF!)=0,"",'Pl 2016-20 PFC'!#REF!)</f>
        <v>#REF!</v>
      </c>
      <c r="K169" s="327"/>
      <c r="L169" s="327"/>
      <c r="M169" s="327"/>
      <c r="N169" s="327"/>
      <c r="O169" s="327"/>
      <c r="P169" s="327"/>
      <c r="Q169" s="327"/>
      <c r="R169" s="327"/>
      <c r="S169" s="327"/>
      <c r="T169" s="327"/>
      <c r="U169" s="327"/>
    </row>
    <row r="170" spans="1:21" s="328" customFormat="1" ht="15.75" hidden="1" customHeight="1" outlineLevel="2">
      <c r="A170" s="1567"/>
      <c r="B170" s="1555" t="s">
        <v>277</v>
      </c>
      <c r="C170" s="1585"/>
      <c r="D170" s="333" t="e">
        <f>IF(('Pl 2016-20 PFC'!#REF!)=0,"",'Pl 2016-20 PFC'!#REF!)</f>
        <v>#REF!</v>
      </c>
      <c r="E170" s="755" t="e">
        <f>IF(('Pl 2016-20 PFC'!#REF!)=0,"",'Pl 2016-20 PFC'!#REF!)</f>
        <v>#REF!</v>
      </c>
      <c r="F170" s="755" t="e">
        <f>IF(('Pl 2016-20 PFC'!#REF!)=0,"",'Pl 2016-20 PFC'!#REF!)</f>
        <v>#REF!</v>
      </c>
      <c r="G170" s="1525" t="str">
        <f>IF(('Pl 2016-20 PFC'!D179)=0,"",'Pl 2016-20 PFC'!D179)</f>
        <v/>
      </c>
      <c r="H170" s="1530" t="str">
        <f>IF(('Pl 2016-20 PFC'!E179)=0,"",'Pl 2016-20 PFC'!E179)</f>
        <v/>
      </c>
      <c r="I170" s="1530" t="str">
        <f>IF(('Pl 2016-20 PFC'!F179)=0,"",'Pl 2016-20 PFC'!F179)</f>
        <v/>
      </c>
      <c r="J170" s="755" t="e">
        <f>IF(('Pl 2016-20 PFC'!#REF!)=0,"",'Pl 2016-20 PFC'!#REF!)</f>
        <v>#REF!</v>
      </c>
      <c r="K170" s="327"/>
      <c r="L170" s="327"/>
      <c r="M170" s="327"/>
      <c r="N170" s="327"/>
      <c r="O170" s="327"/>
      <c r="P170" s="327"/>
      <c r="Q170" s="327"/>
      <c r="R170" s="327"/>
      <c r="S170" s="327"/>
      <c r="T170" s="327"/>
      <c r="U170" s="327"/>
    </row>
    <row r="171" spans="1:21" s="328" customFormat="1" ht="15.75" hidden="1" customHeight="1" outlineLevel="2">
      <c r="A171" s="1567"/>
      <c r="B171" s="1555" t="s">
        <v>155</v>
      </c>
      <c r="C171" s="1585"/>
      <c r="D171" s="333" t="e">
        <f>IF(('Pl 2016-20 PFC'!#REF!)=0,"",'Pl 2016-20 PFC'!#REF!)</f>
        <v>#REF!</v>
      </c>
      <c r="E171" s="755" t="e">
        <f>IF(('Pl 2016-20 PFC'!#REF!)=0,"",'Pl 2016-20 PFC'!#REF!)</f>
        <v>#REF!</v>
      </c>
      <c r="F171" s="755" t="e">
        <f>IF(('Pl 2016-20 PFC'!#REF!)=0,"",'Pl 2016-20 PFC'!#REF!)</f>
        <v>#REF!</v>
      </c>
      <c r="G171" s="1525" t="str">
        <f>IF(('Pl 2016-20 PFC'!D180)=0,"",'Pl 2016-20 PFC'!D180)</f>
        <v/>
      </c>
      <c r="H171" s="1530" t="str">
        <f>IF(('Pl 2016-20 PFC'!E180)=0,"",'Pl 2016-20 PFC'!E180)</f>
        <v/>
      </c>
      <c r="I171" s="1530" t="str">
        <f>IF(('Pl 2016-20 PFC'!F180)=0,"",'Pl 2016-20 PFC'!F180)</f>
        <v/>
      </c>
      <c r="J171" s="755" t="e">
        <f>IF(('Pl 2016-20 PFC'!#REF!)=0,"",'Pl 2016-20 PFC'!#REF!)</f>
        <v>#REF!</v>
      </c>
      <c r="K171" s="327"/>
      <c r="L171" s="327"/>
      <c r="M171" s="327"/>
      <c r="N171" s="327"/>
      <c r="O171" s="327"/>
      <c r="P171" s="327"/>
      <c r="Q171" s="327"/>
      <c r="R171" s="327"/>
      <c r="S171" s="327"/>
      <c r="T171" s="327"/>
      <c r="U171" s="327"/>
    </row>
    <row r="172" spans="1:21" s="328" customFormat="1" ht="15.75" hidden="1" customHeight="1" outlineLevel="2">
      <c r="A172" s="1567"/>
      <c r="B172" s="1555" t="s">
        <v>156</v>
      </c>
      <c r="C172" s="1585"/>
      <c r="D172" s="333" t="e">
        <f>IF(('Pl 2016-20 PFC'!#REF!)=0,"",'Pl 2016-20 PFC'!#REF!)</f>
        <v>#REF!</v>
      </c>
      <c r="E172" s="755" t="e">
        <f>IF(('Pl 2016-20 PFC'!#REF!)=0,"",'Pl 2016-20 PFC'!#REF!)</f>
        <v>#REF!</v>
      </c>
      <c r="F172" s="755" t="e">
        <f>IF(('Pl 2016-20 PFC'!#REF!)=0,"",'Pl 2016-20 PFC'!#REF!)</f>
        <v>#REF!</v>
      </c>
      <c r="G172" s="1525" t="str">
        <f>IF(('Pl 2016-20 PFC'!D181)=0,"",'Pl 2016-20 PFC'!D181)</f>
        <v/>
      </c>
      <c r="H172" s="1530" t="str">
        <f>IF(('Pl 2016-20 PFC'!E181)=0,"",'Pl 2016-20 PFC'!E181)</f>
        <v/>
      </c>
      <c r="I172" s="1530" t="str">
        <f>IF(('Pl 2016-20 PFC'!F181)=0,"",'Pl 2016-20 PFC'!F181)</f>
        <v/>
      </c>
      <c r="J172" s="755" t="e">
        <f>IF(('Pl 2016-20 PFC'!#REF!)=0,"",'Pl 2016-20 PFC'!#REF!)</f>
        <v>#REF!</v>
      </c>
      <c r="K172" s="327"/>
      <c r="L172" s="327"/>
      <c r="M172" s="327"/>
      <c r="N172" s="327"/>
      <c r="O172" s="327"/>
      <c r="P172" s="327"/>
      <c r="Q172" s="327"/>
      <c r="R172" s="327"/>
      <c r="S172" s="327"/>
      <c r="T172" s="327"/>
      <c r="U172" s="327"/>
    </row>
    <row r="173" spans="1:21" s="328" customFormat="1" ht="15.75" hidden="1" customHeight="1" outlineLevel="2">
      <c r="A173" s="1567"/>
      <c r="B173" s="1555" t="s">
        <v>163</v>
      </c>
      <c r="C173" s="1585"/>
      <c r="D173" s="333" t="e">
        <f>IF(('Pl 2016-20 PFC'!#REF!)=0,"",'Pl 2016-20 PFC'!#REF!)</f>
        <v>#REF!</v>
      </c>
      <c r="E173" s="755" t="e">
        <f>IF(('Pl 2016-20 PFC'!#REF!)=0,"",'Pl 2016-20 PFC'!#REF!)</f>
        <v>#REF!</v>
      </c>
      <c r="F173" s="755" t="e">
        <f>IF(('Pl 2016-20 PFC'!#REF!)=0,"",'Pl 2016-20 PFC'!#REF!)</f>
        <v>#REF!</v>
      </c>
      <c r="G173" s="1525" t="str">
        <f>IF(('Pl 2016-20 PFC'!D182)=0,"",'Pl 2016-20 PFC'!D182)</f>
        <v/>
      </c>
      <c r="H173" s="1530" t="str">
        <f>IF(('Pl 2016-20 PFC'!E182)=0,"",'Pl 2016-20 PFC'!E182)</f>
        <v/>
      </c>
      <c r="I173" s="1530" t="str">
        <f>IF(('Pl 2016-20 PFC'!F182)=0,"",'Pl 2016-20 PFC'!F182)</f>
        <v/>
      </c>
      <c r="J173" s="755" t="e">
        <f>IF(('Pl 2016-20 PFC'!#REF!)=0,"",'Pl 2016-20 PFC'!#REF!)</f>
        <v>#REF!</v>
      </c>
      <c r="K173" s="327"/>
      <c r="L173" s="327"/>
      <c r="M173" s="327"/>
      <c r="N173" s="327"/>
      <c r="O173" s="327"/>
      <c r="P173" s="327"/>
      <c r="Q173" s="327"/>
      <c r="R173" s="327"/>
      <c r="S173" s="327"/>
      <c r="T173" s="327"/>
      <c r="U173" s="327"/>
    </row>
    <row r="174" spans="1:21" s="328" customFormat="1" ht="15.75" hidden="1" customHeight="1" outlineLevel="2">
      <c r="A174" s="1567"/>
      <c r="B174" s="1555" t="s">
        <v>176</v>
      </c>
      <c r="C174" s="1585"/>
      <c r="D174" s="333" t="e">
        <f>IF(('Pl 2016-20 PFC'!#REF!)=0,"",'Pl 2016-20 PFC'!#REF!)</f>
        <v>#REF!</v>
      </c>
      <c r="E174" s="755" t="e">
        <f>IF(('Pl 2016-20 PFC'!#REF!)=0,"",'Pl 2016-20 PFC'!#REF!)</f>
        <v>#REF!</v>
      </c>
      <c r="F174" s="755" t="e">
        <f>IF(('Pl 2016-20 PFC'!#REF!)=0,"",'Pl 2016-20 PFC'!#REF!)</f>
        <v>#REF!</v>
      </c>
      <c r="G174" s="1525" t="str">
        <f>IF(('Pl 2016-20 PFC'!D183)=0,"",'Pl 2016-20 PFC'!D183)</f>
        <v/>
      </c>
      <c r="H174" s="1530" t="str">
        <f>IF(('Pl 2016-20 PFC'!E183)=0,"",'Pl 2016-20 PFC'!E183)</f>
        <v/>
      </c>
      <c r="I174" s="1530" t="str">
        <f>IF(('Pl 2016-20 PFC'!F183)=0,"",'Pl 2016-20 PFC'!F183)</f>
        <v/>
      </c>
      <c r="J174" s="755" t="e">
        <f>IF(('Pl 2016-20 PFC'!#REF!)=0,"",'Pl 2016-20 PFC'!#REF!)</f>
        <v>#REF!</v>
      </c>
      <c r="K174" s="327"/>
      <c r="L174" s="327"/>
      <c r="M174" s="327"/>
      <c r="N174" s="327"/>
      <c r="O174" s="327"/>
      <c r="P174" s="327"/>
      <c r="Q174" s="327"/>
      <c r="R174" s="327"/>
      <c r="S174" s="327"/>
      <c r="T174" s="327"/>
      <c r="U174" s="327"/>
    </row>
    <row r="175" spans="1:21" s="328" customFormat="1" ht="15.75" hidden="1" customHeight="1" outlineLevel="2">
      <c r="A175" s="1567"/>
      <c r="B175" s="1555" t="s">
        <v>161</v>
      </c>
      <c r="C175" s="1585"/>
      <c r="D175" s="333" t="e">
        <f>IF(('Pl 2016-20 PFC'!#REF!)=0,"",'Pl 2016-20 PFC'!#REF!)</f>
        <v>#REF!</v>
      </c>
      <c r="E175" s="755" t="e">
        <f>IF(('Pl 2016-20 PFC'!#REF!)=0,"",'Pl 2016-20 PFC'!#REF!)</f>
        <v>#REF!</v>
      </c>
      <c r="F175" s="755" t="e">
        <f>IF(('Pl 2016-20 PFC'!#REF!)=0,"",'Pl 2016-20 PFC'!#REF!)</f>
        <v>#REF!</v>
      </c>
      <c r="G175" s="1525" t="str">
        <f>IF(('Pl 2016-20 PFC'!D184)=0,"",'Pl 2016-20 PFC'!D184)</f>
        <v/>
      </c>
      <c r="H175" s="1530" t="str">
        <f>IF(('Pl 2016-20 PFC'!E184)=0,"",'Pl 2016-20 PFC'!E184)</f>
        <v/>
      </c>
      <c r="I175" s="1530" t="str">
        <f>IF(('Pl 2016-20 PFC'!F184)=0,"",'Pl 2016-20 PFC'!F184)</f>
        <v/>
      </c>
      <c r="J175" s="755" t="e">
        <f>IF(('Pl 2016-20 PFC'!#REF!)=0,"",'Pl 2016-20 PFC'!#REF!)</f>
        <v>#REF!</v>
      </c>
      <c r="K175" s="327"/>
      <c r="L175" s="327"/>
      <c r="M175" s="327"/>
      <c r="N175" s="327"/>
      <c r="O175" s="327"/>
      <c r="P175" s="327"/>
      <c r="Q175" s="327"/>
      <c r="R175" s="327"/>
      <c r="S175" s="327"/>
      <c r="T175" s="327"/>
      <c r="U175" s="327"/>
    </row>
    <row r="176" spans="1:21" s="328" customFormat="1" ht="15.75" hidden="1" customHeight="1" outlineLevel="2">
      <c r="A176" s="1567"/>
      <c r="B176" s="1555" t="s">
        <v>159</v>
      </c>
      <c r="C176" s="1585"/>
      <c r="D176" s="333" t="e">
        <f>IF(('Pl 2016-20 PFC'!#REF!)=0,"",'Pl 2016-20 PFC'!#REF!)</f>
        <v>#REF!</v>
      </c>
      <c r="E176" s="755" t="e">
        <f>IF(('Pl 2016-20 PFC'!#REF!)=0,"",'Pl 2016-20 PFC'!#REF!)</f>
        <v>#REF!</v>
      </c>
      <c r="F176" s="755" t="e">
        <f>IF(('Pl 2016-20 PFC'!#REF!)=0,"",'Pl 2016-20 PFC'!#REF!)</f>
        <v>#REF!</v>
      </c>
      <c r="G176" s="1525" t="str">
        <f>IF(('Pl 2016-20 PFC'!D185)=0,"",'Pl 2016-20 PFC'!D185)</f>
        <v/>
      </c>
      <c r="H176" s="1530" t="str">
        <f>IF(('Pl 2016-20 PFC'!E185)=0,"",'Pl 2016-20 PFC'!E185)</f>
        <v/>
      </c>
      <c r="I176" s="1530" t="str">
        <f>IF(('Pl 2016-20 PFC'!F185)=0,"",'Pl 2016-20 PFC'!F185)</f>
        <v/>
      </c>
      <c r="J176" s="755" t="e">
        <f>IF(('Pl 2016-20 PFC'!#REF!)=0,"",'Pl 2016-20 PFC'!#REF!)</f>
        <v>#REF!</v>
      </c>
      <c r="K176" s="327"/>
      <c r="L176" s="327"/>
      <c r="M176" s="327"/>
      <c r="N176" s="327"/>
      <c r="O176" s="327"/>
      <c r="P176" s="327"/>
      <c r="Q176" s="327"/>
      <c r="R176" s="327"/>
      <c r="S176" s="327"/>
      <c r="T176" s="327"/>
      <c r="U176" s="327"/>
    </row>
    <row r="177" spans="1:23" s="328" customFormat="1" ht="15.75" hidden="1" customHeight="1" outlineLevel="2">
      <c r="A177" s="1567"/>
      <c r="B177" s="1555" t="s">
        <v>371</v>
      </c>
      <c r="C177" s="1585"/>
      <c r="D177" s="333" t="e">
        <f>IF(('Pl 2016-20 PFC'!#REF!)=0,"",'Pl 2016-20 PFC'!#REF!)</f>
        <v>#REF!</v>
      </c>
      <c r="E177" s="755" t="e">
        <f>IF(('Pl 2016-20 PFC'!#REF!)=0,"",'Pl 2016-20 PFC'!#REF!)</f>
        <v>#REF!</v>
      </c>
      <c r="F177" s="755" t="e">
        <f>IF(('Pl 2016-20 PFC'!#REF!)=0,"",'Pl 2016-20 PFC'!#REF!)</f>
        <v>#REF!</v>
      </c>
      <c r="G177" s="1525" t="str">
        <f>IF(('Pl 2016-20 PFC'!D186)=0,"",'Pl 2016-20 PFC'!D186)</f>
        <v/>
      </c>
      <c r="H177" s="1530" t="str">
        <f>IF(('Pl 2016-20 PFC'!E186)=0,"",'Pl 2016-20 PFC'!E186)</f>
        <v/>
      </c>
      <c r="I177" s="1530" t="str">
        <f>IF(('Pl 2016-20 PFC'!F186)=0,"",'Pl 2016-20 PFC'!F186)</f>
        <v/>
      </c>
      <c r="J177" s="755" t="e">
        <f>IF(('Pl 2016-20 PFC'!#REF!)=0,"",'Pl 2016-20 PFC'!#REF!)</f>
        <v>#REF!</v>
      </c>
      <c r="K177" s="327"/>
      <c r="L177" s="327"/>
      <c r="M177" s="327"/>
      <c r="N177" s="327"/>
      <c r="O177" s="327"/>
      <c r="P177" s="327"/>
      <c r="Q177" s="327"/>
      <c r="R177" s="327"/>
      <c r="S177" s="327"/>
      <c r="T177" s="327"/>
      <c r="U177" s="327"/>
    </row>
    <row r="178" spans="1:23" s="328" customFormat="1" ht="15.75" hidden="1" customHeight="1" outlineLevel="2">
      <c r="A178" s="1567"/>
      <c r="B178" s="1555" t="s">
        <v>379</v>
      </c>
      <c r="C178" s="1585"/>
      <c r="D178" s="333" t="e">
        <f>IF(('Pl 2016-20 PFC'!#REF!)=0,"",'Pl 2016-20 PFC'!#REF!)</f>
        <v>#REF!</v>
      </c>
      <c r="E178" s="755" t="e">
        <f>IF(('Pl 2016-20 PFC'!#REF!)=0,"",'Pl 2016-20 PFC'!#REF!)</f>
        <v>#REF!</v>
      </c>
      <c r="F178" s="755" t="e">
        <f>IF(('Pl 2016-20 PFC'!#REF!)=0,"",'Pl 2016-20 PFC'!#REF!)</f>
        <v>#REF!</v>
      </c>
      <c r="G178" s="1525">
        <f>IF(('Pl 2016-20 PFC'!D187)=0,"",'Pl 2016-20 PFC'!D187)</f>
        <v>1300000</v>
      </c>
      <c r="H178" s="1530" t="str">
        <f>IF(('Pl 2016-20 PFC'!E187)=0,"",'Pl 2016-20 PFC'!E187)</f>
        <v/>
      </c>
      <c r="I178" s="1530">
        <f>IF(('Pl 2016-20 PFC'!F187)=0,"",'Pl 2016-20 PFC'!F187)</f>
        <v>1300000</v>
      </c>
      <c r="J178" s="755" t="e">
        <f>IF(('Pl 2016-20 PFC'!#REF!)=0,"",'Pl 2016-20 PFC'!#REF!)</f>
        <v>#REF!</v>
      </c>
      <c r="K178" s="327"/>
      <c r="L178" s="327"/>
      <c r="M178" s="327"/>
      <c r="N178" s="327"/>
      <c r="O178" s="327"/>
      <c r="P178" s="327"/>
      <c r="Q178" s="327"/>
      <c r="R178" s="327"/>
      <c r="S178" s="327"/>
      <c r="T178" s="327"/>
      <c r="U178" s="327"/>
    </row>
    <row r="179" spans="1:23" s="328" customFormat="1" ht="15.75" hidden="1" customHeight="1" outlineLevel="2">
      <c r="A179" s="1567"/>
      <c r="B179" s="1555" t="s">
        <v>380</v>
      </c>
      <c r="C179" s="1585"/>
      <c r="D179" s="333" t="e">
        <f>IF(('Pl 2016-20 PFC'!#REF!)=0,"",'Pl 2016-20 PFC'!#REF!)</f>
        <v>#REF!</v>
      </c>
      <c r="E179" s="755" t="e">
        <f>IF(('Pl 2016-20 PFC'!#REF!)=0,"",'Pl 2016-20 PFC'!#REF!)</f>
        <v>#REF!</v>
      </c>
      <c r="F179" s="755" t="e">
        <f>IF(('Pl 2016-20 PFC'!#REF!)=0,"",'Pl 2016-20 PFC'!#REF!)</f>
        <v>#REF!</v>
      </c>
      <c r="G179" s="1525" t="str">
        <f>IF(('Pl 2016-20 PFC'!D188)=0,"",'Pl 2016-20 PFC'!D188)</f>
        <v/>
      </c>
      <c r="H179" s="1530" t="str">
        <f>IF(('Pl 2016-20 PFC'!E188)=0,"",'Pl 2016-20 PFC'!E188)</f>
        <v/>
      </c>
      <c r="I179" s="1530" t="str">
        <f>IF(('Pl 2016-20 PFC'!F188)=0,"",'Pl 2016-20 PFC'!F188)</f>
        <v/>
      </c>
      <c r="J179" s="755" t="e">
        <f>IF(('Pl 2016-20 PFC'!#REF!)=0,"",'Pl 2016-20 PFC'!#REF!)</f>
        <v>#REF!</v>
      </c>
      <c r="K179" s="327"/>
      <c r="L179" s="327"/>
      <c r="M179" s="327"/>
      <c r="N179" s="327"/>
      <c r="O179" s="327"/>
      <c r="P179" s="327"/>
      <c r="Q179" s="327"/>
      <c r="R179" s="327"/>
      <c r="S179" s="327"/>
      <c r="T179" s="327"/>
      <c r="U179" s="327"/>
    </row>
    <row r="180" spans="1:23" s="328" customFormat="1" ht="15.75" hidden="1" customHeight="1" outlineLevel="2">
      <c r="A180" s="1606"/>
      <c r="B180" s="1912" t="str">
        <f>'Pl 2016-20 PFC'!B189</f>
        <v>ABSOLWENT</v>
      </c>
      <c r="C180" s="1525" t="e">
        <f>IF(('Pl 2016-20 PFC'!#REF!)=0,"",'Pl 2016-20 PFC'!#REF!)</f>
        <v>#REF!</v>
      </c>
      <c r="D180" s="1525" t="str">
        <f>IF(('Pl 2016-20 PFC'!A189)=0,"",'Pl 2016-20 PFC'!A189)</f>
        <v/>
      </c>
      <c r="E180" s="1525" t="str">
        <f>IF(('Pl 2016-20 PFC'!B189)=0,"",'Pl 2016-20 PFC'!B189)</f>
        <v>ABSOLWENT</v>
      </c>
      <c r="F180" s="1525" t="str">
        <f>IF(('Pl 2016-20 PFC'!C189)=0,"",'Pl 2016-20 PFC'!C189)</f>
        <v/>
      </c>
      <c r="G180" s="1525">
        <f>IF(('Pl 2016-20 PFC'!D189)=0,"",'Pl 2016-20 PFC'!D189)</f>
        <v>4100000</v>
      </c>
      <c r="H180" s="1530" t="str">
        <f>IF(('Pl 2016-20 PFC'!E189)=0,"",'Pl 2016-20 PFC'!E189)</f>
        <v/>
      </c>
      <c r="I180" s="1530">
        <f>IF(('Pl 2016-20 PFC'!F189)=0,"",'Pl 2016-20 PFC'!F189)</f>
        <v>4100000</v>
      </c>
      <c r="J180" s="1492"/>
      <c r="K180" s="327"/>
      <c r="L180" s="327"/>
      <c r="M180" s="327"/>
      <c r="N180" s="327"/>
      <c r="O180" s="327"/>
      <c r="P180" s="327"/>
      <c r="Q180" s="327"/>
      <c r="R180" s="327"/>
      <c r="S180" s="327"/>
      <c r="T180" s="327"/>
      <c r="U180" s="327"/>
    </row>
    <row r="181" spans="1:23" s="328" customFormat="1" ht="15.75" hidden="1" customHeight="1" outlineLevel="2">
      <c r="A181" s="1606"/>
      <c r="B181" s="1912" t="str">
        <f>'Pl 2016-20 PFC'!B190</f>
        <v>"PRACA - INTEGRACJA"</v>
      </c>
      <c r="C181" s="1525" t="e">
        <f>IF(('Pl 2016-20 PFC'!#REF!)=0,"",'Pl 2016-20 PFC'!#REF!)</f>
        <v>#REF!</v>
      </c>
      <c r="D181" s="1525" t="str">
        <f>IF(('Pl 2016-20 PFC'!A190)=0,"",'Pl 2016-20 PFC'!A190)</f>
        <v/>
      </c>
      <c r="E181" s="1525" t="str">
        <f>IF(('Pl 2016-20 PFC'!B190)=0,"",'Pl 2016-20 PFC'!B190)</f>
        <v>"PRACA - INTEGRACJA"</v>
      </c>
      <c r="F181" s="1525" t="str">
        <f>IF(('Pl 2016-20 PFC'!C190)=0,"",'Pl 2016-20 PFC'!C190)</f>
        <v/>
      </c>
      <c r="G181" s="1525">
        <f>IF(('Pl 2016-20 PFC'!D190)=0,"",'Pl 2016-20 PFC'!D190)</f>
        <v>4800000</v>
      </c>
      <c r="H181" s="1530" t="str">
        <f>IF(('Pl 2016-20 PFC'!E190)=0,"",'Pl 2016-20 PFC'!E190)</f>
        <v/>
      </c>
      <c r="I181" s="1530">
        <f>IF(('Pl 2016-20 PFC'!F190)=0,"",'Pl 2016-20 PFC'!F190)</f>
        <v>4800000</v>
      </c>
      <c r="J181" s="1492"/>
      <c r="K181" s="327"/>
      <c r="L181" s="327"/>
      <c r="M181" s="327"/>
      <c r="N181" s="327"/>
      <c r="O181" s="327"/>
      <c r="P181" s="327"/>
      <c r="Q181" s="327"/>
      <c r="R181" s="327"/>
      <c r="S181" s="327"/>
      <c r="T181" s="327"/>
      <c r="U181" s="327"/>
    </row>
    <row r="182" spans="1:23" s="328" customFormat="1" ht="15.75" hidden="1" customHeight="1" outlineLevel="2">
      <c r="A182" s="1567"/>
      <c r="B182" s="1555" t="s">
        <v>179</v>
      </c>
      <c r="C182" s="1585"/>
      <c r="D182" s="333" t="e">
        <f>IF(('Pl 2016-20 PFC'!#REF!)=0,"",'Pl 2016-20 PFC'!#REF!)</f>
        <v>#REF!</v>
      </c>
      <c r="E182" s="755" t="e">
        <f>IF(('Pl 2016-20 PFC'!#REF!)=0,"",'Pl 2016-20 PFC'!#REF!)</f>
        <v>#REF!</v>
      </c>
      <c r="F182" s="755" t="e">
        <f>IF(('Pl 2016-20 PFC'!#REF!)=0,"",'Pl 2016-20 PFC'!#REF!)</f>
        <v>#REF!</v>
      </c>
      <c r="G182" s="1525">
        <f>IF(('Pl 2016-20 PFC'!D191)=0,"",'Pl 2016-20 PFC'!D191)</f>
        <v>1100000</v>
      </c>
      <c r="H182" s="1530" t="str">
        <f>IF(('Pl 2016-20 PFC'!E191)=0,"",'Pl 2016-20 PFC'!E191)</f>
        <v/>
      </c>
      <c r="I182" s="1530">
        <f>IF(('Pl 2016-20 PFC'!F191)=0,"",'Pl 2016-20 PFC'!F191)</f>
        <v>1100000</v>
      </c>
      <c r="J182" s="755" t="e">
        <f>IF(('Pl 2016-20 PFC'!#REF!)=0,"",'Pl 2016-20 PFC'!#REF!)</f>
        <v>#REF!</v>
      </c>
      <c r="K182" s="327"/>
      <c r="L182" s="327"/>
      <c r="M182" s="327"/>
      <c r="N182" s="327"/>
      <c r="O182" s="327"/>
      <c r="P182" s="327"/>
      <c r="Q182" s="327"/>
      <c r="R182" s="327"/>
      <c r="S182" s="327"/>
      <c r="T182" s="327"/>
      <c r="U182" s="327"/>
    </row>
    <row r="183" spans="1:23" s="328" customFormat="1" ht="15.75" hidden="1" customHeight="1" outlineLevel="2">
      <c r="A183" s="1567"/>
      <c r="B183" s="1555" t="s">
        <v>180</v>
      </c>
      <c r="C183" s="1585"/>
      <c r="D183" s="333" t="e">
        <f>IF(('Pl 2016-20 PFC'!#REF!)=0,"",'Pl 2016-20 PFC'!#REF!)</f>
        <v>#REF!</v>
      </c>
      <c r="E183" s="755" t="e">
        <f>IF(('Pl 2016-20 PFC'!#REF!)=0,"",'Pl 2016-20 PFC'!#REF!)</f>
        <v>#REF!</v>
      </c>
      <c r="F183" s="755" t="e">
        <f>IF(('Pl 2016-20 PFC'!#REF!)=0,"",'Pl 2016-20 PFC'!#REF!)</f>
        <v>#REF!</v>
      </c>
      <c r="G183" s="1525" t="str">
        <f>IF(('Pl 2016-20 PFC'!D192)=0,"",'Pl 2016-20 PFC'!D192)</f>
        <v/>
      </c>
      <c r="H183" s="1530" t="str">
        <f>IF(('Pl 2016-20 PFC'!E192)=0,"",'Pl 2016-20 PFC'!E192)</f>
        <v/>
      </c>
      <c r="I183" s="1530" t="str">
        <f>IF(('Pl 2016-20 PFC'!F192)=0,"",'Pl 2016-20 PFC'!F192)</f>
        <v/>
      </c>
      <c r="J183" s="755" t="e">
        <f>IF(('Pl 2016-20 PFC'!#REF!)=0,"",'Pl 2016-20 PFC'!#REF!)</f>
        <v>#REF!</v>
      </c>
      <c r="K183" s="327"/>
      <c r="L183" s="327"/>
      <c r="M183" s="327"/>
      <c r="N183" s="327"/>
      <c r="O183" s="327"/>
      <c r="P183" s="327"/>
      <c r="Q183" s="327"/>
      <c r="R183" s="327"/>
      <c r="S183" s="327"/>
      <c r="T183" s="327"/>
      <c r="U183" s="327"/>
    </row>
    <row r="184" spans="1:23" s="328" customFormat="1" ht="15.75" hidden="1" customHeight="1" outlineLevel="2">
      <c r="A184" s="1567"/>
      <c r="B184" s="1555"/>
      <c r="C184" s="1585"/>
      <c r="D184" s="333"/>
      <c r="E184" s="755"/>
      <c r="F184" s="755"/>
      <c r="G184" s="1525"/>
      <c r="H184" s="1530"/>
      <c r="I184" s="1530"/>
      <c r="J184" s="755"/>
      <c r="K184" s="327"/>
      <c r="L184" s="327"/>
      <c r="M184" s="327"/>
      <c r="N184" s="327"/>
      <c r="O184" s="327"/>
      <c r="P184" s="327"/>
      <c r="Q184" s="327"/>
      <c r="R184" s="327"/>
      <c r="S184" s="327"/>
      <c r="T184" s="327"/>
      <c r="U184" s="327"/>
    </row>
    <row r="185" spans="1:23" s="323" customFormat="1" ht="18.75" outlineLevel="1" collapsed="1">
      <c r="A185" s="1567">
        <v>2</v>
      </c>
      <c r="B185" s="1555" t="s">
        <v>381</v>
      </c>
      <c r="C185" s="1585" t="s">
        <v>80</v>
      </c>
      <c r="D185" s="333" t="e">
        <f t="shared" ref="D185:J185" si="50">D187+D201</f>
        <v>#REF!</v>
      </c>
      <c r="E185" s="755" t="e">
        <f t="shared" si="50"/>
        <v>#REF!</v>
      </c>
      <c r="F185" s="755" t="e">
        <f t="shared" si="50"/>
        <v>#REF!</v>
      </c>
      <c r="G185" s="1525">
        <f t="shared" si="50"/>
        <v>6631000</v>
      </c>
      <c r="H185" s="1530">
        <f t="shared" si="50"/>
        <v>0</v>
      </c>
      <c r="I185" s="1530">
        <f t="shared" si="50"/>
        <v>6631000</v>
      </c>
      <c r="J185" s="755" t="e">
        <f t="shared" si="50"/>
        <v>#REF!</v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</row>
    <row r="186" spans="1:23" s="324" customFormat="1" ht="18.75" hidden="1" outlineLevel="2">
      <c r="A186" s="1567" t="s">
        <v>20</v>
      </c>
      <c r="B186" s="1555" t="s">
        <v>382</v>
      </c>
      <c r="C186" s="1585" t="s">
        <v>183</v>
      </c>
      <c r="D186" s="333" t="e">
        <f>'Pl 2016-20 PFC'!#REF!</f>
        <v>#REF!</v>
      </c>
      <c r="E186" s="755" t="e">
        <f>'Pl 2016-20 PFC'!#REF!</f>
        <v>#REF!</v>
      </c>
      <c r="F186" s="755" t="e">
        <f>'Pl 2016-20 PFC'!#REF!</f>
        <v>#REF!</v>
      </c>
      <c r="G186" s="1525">
        <f>'Pl 2016-20 PFC'!D196</f>
        <v>2800000</v>
      </c>
      <c r="H186" s="1530">
        <f>'Pl 2016-20 PFC'!E196</f>
        <v>0</v>
      </c>
      <c r="I186" s="1530">
        <f>'Pl 2016-20 PFC'!F196</f>
        <v>2800000</v>
      </c>
      <c r="J186" s="755" t="e">
        <f>'Pl 2016-20 PFC'!#REF!</f>
        <v>#REF!</v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323"/>
      <c r="W186" s="323"/>
    </row>
    <row r="187" spans="1:23" ht="18.75" outlineLevel="1" collapsed="1">
      <c r="A187" s="1567" t="s">
        <v>20</v>
      </c>
      <c r="B187" s="1555" t="s">
        <v>383</v>
      </c>
      <c r="C187" s="1585" t="s">
        <v>183</v>
      </c>
      <c r="D187" s="333" t="e">
        <f>SUM(D188:D188,D199)+'Pl 2016-20 PFC'!#REF!</f>
        <v>#REF!</v>
      </c>
      <c r="E187" s="755" t="e">
        <f>SUM(E188:E188,E199)+'Pl 2016-20 PFC'!#REF!</f>
        <v>#REF!</v>
      </c>
      <c r="F187" s="755" t="e">
        <f>SUM(F188:F188,F199)+'Pl 2016-20 PFC'!#REF!</f>
        <v>#REF!</v>
      </c>
      <c r="G187" s="1525">
        <f>SUM(G188:G188,G199)+'Pl 2016-20 PFC'!D196</f>
        <v>2800000</v>
      </c>
      <c r="H187" s="1530">
        <f>SUM(H188:H188,H199)+'Pl 2016-20 PFC'!E196</f>
        <v>0</v>
      </c>
      <c r="I187" s="1530">
        <f>SUM(I188:I188,I199)+'Pl 2016-20 PFC'!F196</f>
        <v>2800000</v>
      </c>
      <c r="J187" s="755" t="e">
        <f>SUM(J188:J188,J199)+'Pl 2016-20 PFC'!#REF!</f>
        <v>#REF!</v>
      </c>
    </row>
    <row r="188" spans="1:23" ht="18.75" hidden="1" outlineLevel="2">
      <c r="A188" s="1567"/>
      <c r="B188" s="1555" t="s">
        <v>378</v>
      </c>
      <c r="C188" s="1585" t="s">
        <v>183</v>
      </c>
      <c r="D188" s="333" t="e">
        <f t="shared" ref="D188:J188" si="51">SUM(D189:D198)</f>
        <v>#REF!</v>
      </c>
      <c r="E188" s="755" t="e">
        <f t="shared" si="51"/>
        <v>#REF!</v>
      </c>
      <c r="F188" s="755" t="e">
        <f t="shared" si="51"/>
        <v>#REF!</v>
      </c>
      <c r="G188" s="1525">
        <f t="shared" si="51"/>
        <v>0</v>
      </c>
      <c r="H188" s="1530">
        <f t="shared" si="51"/>
        <v>0</v>
      </c>
      <c r="I188" s="1530">
        <f t="shared" si="51"/>
        <v>0</v>
      </c>
      <c r="J188" s="755" t="e">
        <f t="shared" si="51"/>
        <v>#REF!</v>
      </c>
    </row>
    <row r="189" spans="1:23" ht="18.75" hidden="1" outlineLevel="2">
      <c r="A189" s="1567"/>
      <c r="B189" s="1555" t="s">
        <v>153</v>
      </c>
      <c r="C189" s="1585"/>
      <c r="D189" s="333" t="e">
        <f>IF(('Pl 2016-20 PFC'!#REF!)=0,"0",'Pl 2016-20 PFC'!#REF!)</f>
        <v>#REF!</v>
      </c>
      <c r="E189" s="755" t="e">
        <f>IF(('Pl 2016-20 PFC'!#REF!)=0,"0",'Pl 2016-20 PFC'!#REF!)</f>
        <v>#REF!</v>
      </c>
      <c r="F189" s="755" t="e">
        <f>IF(('Pl 2016-20 PFC'!#REF!)=0,"0",'Pl 2016-20 PFC'!#REF!)</f>
        <v>#REF!</v>
      </c>
      <c r="G189" s="1525" t="str">
        <f>IF(('Pl 2016-20 PFC'!D198)=0,"0",'Pl 2016-20 PFC'!D198)</f>
        <v>0</v>
      </c>
      <c r="H189" s="1530" t="str">
        <f>IF(('Pl 2016-20 PFC'!E198)=0,"0",'Pl 2016-20 PFC'!E198)</f>
        <v>0</v>
      </c>
      <c r="I189" s="1530" t="str">
        <f>IF(('Pl 2016-20 PFC'!F198)=0,"0",'Pl 2016-20 PFC'!F198)</f>
        <v>0</v>
      </c>
      <c r="J189" s="755" t="e">
        <f>IF(('Pl 2016-20 PFC'!#REF!)=0,"0",'Pl 2016-20 PFC'!#REF!)</f>
        <v>#REF!</v>
      </c>
    </row>
    <row r="190" spans="1:23" ht="18.75" hidden="1" outlineLevel="2">
      <c r="A190" s="1567"/>
      <c r="B190" s="1555" t="s">
        <v>384</v>
      </c>
      <c r="C190" s="1585"/>
      <c r="D190" s="333" t="e">
        <f>IF(('Pl 2016-20 PFC'!#REF!)=0,"0",'Pl 2016-20 PFC'!#REF!)</f>
        <v>#REF!</v>
      </c>
      <c r="E190" s="755" t="e">
        <f>IF(('Pl 2016-20 PFC'!#REF!)=0,"0",'Pl 2016-20 PFC'!#REF!)</f>
        <v>#REF!</v>
      </c>
      <c r="F190" s="755" t="e">
        <f>IF(('Pl 2016-20 PFC'!#REF!)=0,"0",'Pl 2016-20 PFC'!#REF!)</f>
        <v>#REF!</v>
      </c>
      <c r="G190" s="1525" t="str">
        <f>IF(('Pl 2016-20 PFC'!D200)=0,"0",'Pl 2016-20 PFC'!D200)</f>
        <v>0</v>
      </c>
      <c r="H190" s="1530" t="str">
        <f>IF(('Pl 2016-20 PFC'!E200)=0,"0",'Pl 2016-20 PFC'!E200)</f>
        <v>0</v>
      </c>
      <c r="I190" s="1530" t="str">
        <f>IF(('Pl 2016-20 PFC'!F200)=0,"0",'Pl 2016-20 PFC'!F200)</f>
        <v>0</v>
      </c>
      <c r="J190" s="755" t="e">
        <f>IF(('Pl 2016-20 PFC'!#REF!)=0,"0",'Pl 2016-20 PFC'!#REF!)</f>
        <v>#REF!</v>
      </c>
    </row>
    <row r="191" spans="1:23" ht="18.75" hidden="1" outlineLevel="2">
      <c r="A191" s="1567"/>
      <c r="B191" s="1555" t="s">
        <v>151</v>
      </c>
      <c r="C191" s="1585"/>
      <c r="D191" s="333" t="e">
        <f>IF(('Pl 2016-20 PFC'!#REF!)=0,"0",'Pl 2016-20 PFC'!#REF!)</f>
        <v>#REF!</v>
      </c>
      <c r="E191" s="755" t="e">
        <f>IF(('Pl 2016-20 PFC'!#REF!)=0,"0",'Pl 2016-20 PFC'!#REF!)</f>
        <v>#REF!</v>
      </c>
      <c r="F191" s="755" t="e">
        <f>IF(('Pl 2016-20 PFC'!#REF!)=0,"0",'Pl 2016-20 PFC'!#REF!)</f>
        <v>#REF!</v>
      </c>
      <c r="G191" s="1525" t="str">
        <f>IF(('Pl 2016-20 PFC'!D199)=0,"0",'Pl 2016-20 PFC'!D199)</f>
        <v>0</v>
      </c>
      <c r="H191" s="1530" t="str">
        <f>IF(('Pl 2016-20 PFC'!E199)=0,"0",'Pl 2016-20 PFC'!E199)</f>
        <v>0</v>
      </c>
      <c r="I191" s="1530" t="str">
        <f>IF(('Pl 2016-20 PFC'!F199)=0,"0",'Pl 2016-20 PFC'!F199)</f>
        <v>0</v>
      </c>
      <c r="J191" s="755" t="e">
        <f>IF(('Pl 2016-20 PFC'!#REF!)=0,"0",'Pl 2016-20 PFC'!#REF!)</f>
        <v>#REF!</v>
      </c>
    </row>
    <row r="192" spans="1:23" ht="18.75" hidden="1" outlineLevel="2">
      <c r="A192" s="1567"/>
      <c r="B192" s="1555" t="s">
        <v>184</v>
      </c>
      <c r="C192" s="1585"/>
      <c r="D192" s="333" t="e">
        <f>IF(('Pl 2016-20 PFC'!#REF!)=0,"0",'Pl 2016-20 PFC'!#REF!)</f>
        <v>#REF!</v>
      </c>
      <c r="E192" s="755" t="e">
        <f>IF(('Pl 2016-20 PFC'!#REF!)=0,"0",'Pl 2016-20 PFC'!#REF!)</f>
        <v>#REF!</v>
      </c>
      <c r="F192" s="755" t="e">
        <f>IF(('Pl 2016-20 PFC'!#REF!)=0,"0",'Pl 2016-20 PFC'!#REF!)</f>
        <v>#REF!</v>
      </c>
      <c r="G192" s="1525" t="str">
        <f>IF(('Pl 2016-20 PFC'!D201)=0,"0",'Pl 2016-20 PFC'!D201)</f>
        <v>0</v>
      </c>
      <c r="H192" s="1530" t="str">
        <f>IF(('Pl 2016-20 PFC'!E201)=0,"0",'Pl 2016-20 PFC'!E201)</f>
        <v>0</v>
      </c>
      <c r="I192" s="1530" t="str">
        <f>IF(('Pl 2016-20 PFC'!F201)=0,"0",'Pl 2016-20 PFC'!F201)</f>
        <v>0</v>
      </c>
      <c r="J192" s="755" t="e">
        <f>IF(('Pl 2016-20 PFC'!#REF!)=0,"0",'Pl 2016-20 PFC'!#REF!)</f>
        <v>#REF!</v>
      </c>
    </row>
    <row r="193" spans="1:23" ht="18.75" hidden="1" outlineLevel="2">
      <c r="A193" s="1567"/>
      <c r="B193" s="1555" t="s">
        <v>385</v>
      </c>
      <c r="C193" s="1585"/>
      <c r="D193" s="333" t="e">
        <f>IF(('Pl 2016-20 PFC'!#REF!)=0,"0",'Pl 2016-20 PFC'!#REF!)</f>
        <v>#REF!</v>
      </c>
      <c r="E193" s="755" t="e">
        <f>IF(('Pl 2016-20 PFC'!#REF!)=0,"0",'Pl 2016-20 PFC'!#REF!)</f>
        <v>#REF!</v>
      </c>
      <c r="F193" s="755" t="e">
        <f>IF(('Pl 2016-20 PFC'!#REF!)=0,"0",'Pl 2016-20 PFC'!#REF!)</f>
        <v>#REF!</v>
      </c>
      <c r="G193" s="1525" t="str">
        <f>IF(('Pl 2016-20 PFC'!D202)=0,"0",'Pl 2016-20 PFC'!D202)</f>
        <v>0</v>
      </c>
      <c r="H193" s="1530" t="str">
        <f>IF(('Pl 2016-20 PFC'!E202)=0,"0",'Pl 2016-20 PFC'!E202)</f>
        <v>0</v>
      </c>
      <c r="I193" s="1530" t="str">
        <f>IF(('Pl 2016-20 PFC'!F202)=0,"0",'Pl 2016-20 PFC'!F202)</f>
        <v>0</v>
      </c>
      <c r="J193" s="755" t="e">
        <f>IF(('Pl 2016-20 PFC'!#REF!)=0,"0",'Pl 2016-20 PFC'!#REF!)</f>
        <v>#REF!</v>
      </c>
    </row>
    <row r="194" spans="1:23" ht="18.75" hidden="1" outlineLevel="2">
      <c r="A194" s="1567"/>
      <c r="B194" s="1555" t="s">
        <v>163</v>
      </c>
      <c r="C194" s="1585"/>
      <c r="D194" s="333" t="e">
        <f>IF(('Pl 2016-20 PFC'!#REF!)=0,"0",'Pl 2016-20 PFC'!#REF!)</f>
        <v>#REF!</v>
      </c>
      <c r="E194" s="755" t="e">
        <f>IF(('Pl 2016-20 PFC'!#REF!)=0,"0",'Pl 2016-20 PFC'!#REF!)</f>
        <v>#REF!</v>
      </c>
      <c r="F194" s="755" t="e">
        <f>IF(('Pl 2016-20 PFC'!#REF!)=0,"0",'Pl 2016-20 PFC'!#REF!)</f>
        <v>#REF!</v>
      </c>
      <c r="G194" s="1525" t="str">
        <f>IF(('Pl 2016-20 PFC'!D203)=0,"0",'Pl 2016-20 PFC'!D203)</f>
        <v>0</v>
      </c>
      <c r="H194" s="1530" t="str">
        <f>IF(('Pl 2016-20 PFC'!E203)=0,"0",'Pl 2016-20 PFC'!E203)</f>
        <v>0</v>
      </c>
      <c r="I194" s="1530" t="str">
        <f>IF(('Pl 2016-20 PFC'!F203)=0,"0",'Pl 2016-20 PFC'!F203)</f>
        <v>0</v>
      </c>
      <c r="J194" s="755" t="e">
        <f>IF(('Pl 2016-20 PFC'!#REF!)=0,"0",'Pl 2016-20 PFC'!#REF!)</f>
        <v>#REF!</v>
      </c>
    </row>
    <row r="195" spans="1:23" ht="18.75" hidden="1" outlineLevel="2">
      <c r="A195" s="1567"/>
      <c r="B195" s="1555" t="s">
        <v>158</v>
      </c>
      <c r="C195" s="1585"/>
      <c r="D195" s="333" t="e">
        <f>IF(('Pl 2016-20 PFC'!#REF!)=0,"0",'Pl 2016-20 PFC'!#REF!)</f>
        <v>#REF!</v>
      </c>
      <c r="E195" s="755" t="e">
        <f>IF(('Pl 2016-20 PFC'!#REF!)=0,"0",'Pl 2016-20 PFC'!#REF!)</f>
        <v>#REF!</v>
      </c>
      <c r="F195" s="755" t="e">
        <f>IF(('Pl 2016-20 PFC'!#REF!)=0,"0",'Pl 2016-20 PFC'!#REF!)</f>
        <v>#REF!</v>
      </c>
      <c r="G195" s="1525" t="str">
        <f>IF(('Pl 2016-20 PFC'!D204)=0,"0",'Pl 2016-20 PFC'!D204)</f>
        <v>0</v>
      </c>
      <c r="H195" s="1530" t="str">
        <f>IF(('Pl 2016-20 PFC'!E204)=0,"0",'Pl 2016-20 PFC'!E204)</f>
        <v>0</v>
      </c>
      <c r="I195" s="1530" t="str">
        <f>IF(('Pl 2016-20 PFC'!F204)=0,"0",'Pl 2016-20 PFC'!F204)</f>
        <v>0</v>
      </c>
      <c r="J195" s="755" t="e">
        <f>IF(('Pl 2016-20 PFC'!#REF!)=0,"0",'Pl 2016-20 PFC'!#REF!)</f>
        <v>#REF!</v>
      </c>
    </row>
    <row r="196" spans="1:23" ht="18.75" hidden="1" outlineLevel="2">
      <c r="A196" s="1567"/>
      <c r="B196" s="1555" t="s">
        <v>185</v>
      </c>
      <c r="C196" s="1585"/>
      <c r="D196" s="333" t="e">
        <f>IF(('Pl 2016-20 PFC'!#REF!)=0,"0",'Pl 2016-20 PFC'!#REF!)</f>
        <v>#REF!</v>
      </c>
      <c r="E196" s="755" t="e">
        <f>IF(('Pl 2016-20 PFC'!#REF!)=0,"0",'Pl 2016-20 PFC'!#REF!)</f>
        <v>#REF!</v>
      </c>
      <c r="F196" s="755" t="e">
        <f>IF(('Pl 2016-20 PFC'!#REF!)=0,"0",'Pl 2016-20 PFC'!#REF!)</f>
        <v>#REF!</v>
      </c>
      <c r="G196" s="1525" t="str">
        <f>IF(('Pl 2016-20 PFC'!D205)=0,"0",'Pl 2016-20 PFC'!D205)</f>
        <v>0</v>
      </c>
      <c r="H196" s="1530" t="str">
        <f>IF(('Pl 2016-20 PFC'!E205)=0,"0",'Pl 2016-20 PFC'!E205)</f>
        <v>0</v>
      </c>
      <c r="I196" s="1530" t="str">
        <f>IF(('Pl 2016-20 PFC'!F205)=0,"0",'Pl 2016-20 PFC'!F205)</f>
        <v>0</v>
      </c>
      <c r="J196" s="755" t="e">
        <f>IF(('Pl 2016-20 PFC'!#REF!)=0,"0",'Pl 2016-20 PFC'!#REF!)</f>
        <v>#REF!</v>
      </c>
    </row>
    <row r="197" spans="1:23" ht="18.75" hidden="1" outlineLevel="2">
      <c r="A197" s="1567"/>
      <c r="B197" s="1555" t="s">
        <v>303</v>
      </c>
      <c r="C197" s="1585"/>
      <c r="D197" s="333" t="e">
        <f>IF(('Pl 2016-20 PFC'!#REF!)=0,"0",'Pl 2016-20 PFC'!#REF!)</f>
        <v>#REF!</v>
      </c>
      <c r="E197" s="755" t="e">
        <f>IF(('Pl 2016-20 PFC'!#REF!)=0,"0",'Pl 2016-20 PFC'!#REF!)</f>
        <v>#REF!</v>
      </c>
      <c r="F197" s="755" t="e">
        <f>IF(('Pl 2016-20 PFC'!#REF!)=0,"0",'Pl 2016-20 PFC'!#REF!)</f>
        <v>#REF!</v>
      </c>
      <c r="G197" s="1525" t="str">
        <f>IF(('Pl 2016-20 PFC'!D206)=0,"0",'Pl 2016-20 PFC'!D206)</f>
        <v>0</v>
      </c>
      <c r="H197" s="1530" t="str">
        <f>IF(('Pl 2016-20 PFC'!E206)=0,"0",'Pl 2016-20 PFC'!E206)</f>
        <v>0</v>
      </c>
      <c r="I197" s="1530" t="str">
        <f>IF(('Pl 2016-20 PFC'!F206)=0,"0",'Pl 2016-20 PFC'!F206)</f>
        <v>0</v>
      </c>
      <c r="J197" s="755" t="e">
        <f>IF(('Pl 2016-20 PFC'!#REF!)=0,"0",'Pl 2016-20 PFC'!#REF!)</f>
        <v>#REF!</v>
      </c>
    </row>
    <row r="198" spans="1:23" ht="18.75" hidden="1" outlineLevel="2">
      <c r="A198" s="1567"/>
      <c r="B198" s="1555" t="s">
        <v>179</v>
      </c>
      <c r="C198" s="1585"/>
      <c r="D198" s="333" t="e">
        <f>IF(('Pl 2016-20 PFC'!#REF!)=0,"0",'Pl 2016-20 PFC'!#REF!)</f>
        <v>#REF!</v>
      </c>
      <c r="E198" s="755" t="e">
        <f>IF(('Pl 2016-20 PFC'!#REF!)=0,"0",'Pl 2016-20 PFC'!#REF!)</f>
        <v>#REF!</v>
      </c>
      <c r="F198" s="755" t="e">
        <f>IF(('Pl 2016-20 PFC'!#REF!)=0,"0",'Pl 2016-20 PFC'!#REF!)</f>
        <v>#REF!</v>
      </c>
      <c r="G198" s="1525" t="str">
        <f>IF(('Pl 2016-20 PFC'!D207)=0,"0",'Pl 2016-20 PFC'!D207)</f>
        <v>0</v>
      </c>
      <c r="H198" s="1530" t="str">
        <f>IF(('Pl 2016-20 PFC'!E207)=0,"0",'Pl 2016-20 PFC'!E207)</f>
        <v>0</v>
      </c>
      <c r="I198" s="1530" t="str">
        <f>IF(('Pl 2016-20 PFC'!F207)=0,"0",'Pl 2016-20 PFC'!F207)</f>
        <v>0</v>
      </c>
      <c r="J198" s="755" t="e">
        <f>IF(('Pl 2016-20 PFC'!#REF!)=0,"0",'Pl 2016-20 PFC'!#REF!)</f>
        <v>#REF!</v>
      </c>
    </row>
    <row r="199" spans="1:23" ht="18.75" hidden="1" outlineLevel="2">
      <c r="A199" s="1567"/>
      <c r="B199" s="1555" t="s">
        <v>386</v>
      </c>
      <c r="C199" s="1585"/>
      <c r="D199" s="333" t="e">
        <f>IF(('Pl 2016-20 PFC'!#REF!)=0,"0",'Pl 2016-20 PFC'!#REF!)</f>
        <v>#REF!</v>
      </c>
      <c r="E199" s="755" t="e">
        <f>IF(('Pl 2016-20 PFC'!#REF!)=0,"0",'Pl 2016-20 PFC'!#REF!)</f>
        <v>#REF!</v>
      </c>
      <c r="F199" s="755" t="e">
        <f>IF(('Pl 2016-20 PFC'!#REF!)=0,"0",'Pl 2016-20 PFC'!#REF!)</f>
        <v>#REF!</v>
      </c>
      <c r="G199" s="1525" t="str">
        <f>IF(('Pl 2016-20 PFC'!D208)=0,"0",'Pl 2016-20 PFC'!D208)</f>
        <v>0</v>
      </c>
      <c r="H199" s="1530" t="str">
        <f>IF(('Pl 2016-20 PFC'!E208)=0,"0",'Pl 2016-20 PFC'!E208)</f>
        <v>0</v>
      </c>
      <c r="I199" s="1530" t="str">
        <f>IF(('Pl 2016-20 PFC'!F208)=0,"0",'Pl 2016-20 PFC'!F208)</f>
        <v>0</v>
      </c>
      <c r="J199" s="755" t="e">
        <f>IF(('Pl 2016-20 PFC'!#REF!)=0,"0",'Pl 2016-20 PFC'!#REF!)</f>
        <v>#REF!</v>
      </c>
    </row>
    <row r="200" spans="1:23" ht="18.75" hidden="1" outlineLevel="2">
      <c r="A200" s="1567"/>
      <c r="B200" s="1555"/>
      <c r="C200" s="1585"/>
      <c r="D200" s="333"/>
      <c r="E200" s="755"/>
      <c r="F200" s="755"/>
      <c r="G200" s="1525"/>
      <c r="H200" s="1530"/>
      <c r="I200" s="1530"/>
      <c r="J200" s="755"/>
    </row>
    <row r="201" spans="1:23" ht="18.75" outlineLevel="1" collapsed="1">
      <c r="A201" s="1567" t="s">
        <v>187</v>
      </c>
      <c r="B201" s="1555" t="s">
        <v>387</v>
      </c>
      <c r="C201" s="1585" t="s">
        <v>189</v>
      </c>
      <c r="D201" s="333" t="e">
        <f t="shared" ref="D201:J201" si="52">SUM(D202:D202)</f>
        <v>#REF!</v>
      </c>
      <c r="E201" s="755" t="e">
        <f t="shared" si="52"/>
        <v>#REF!</v>
      </c>
      <c r="F201" s="755" t="e">
        <f t="shared" si="52"/>
        <v>#REF!</v>
      </c>
      <c r="G201" s="1525">
        <f t="shared" si="52"/>
        <v>3831000</v>
      </c>
      <c r="H201" s="1530">
        <f t="shared" si="52"/>
        <v>0</v>
      </c>
      <c r="I201" s="1530">
        <f t="shared" si="52"/>
        <v>3831000</v>
      </c>
      <c r="J201" s="755" t="e">
        <f t="shared" si="52"/>
        <v>#REF!</v>
      </c>
    </row>
    <row r="202" spans="1:23" ht="18.75" hidden="1" outlineLevel="2">
      <c r="A202" s="1567"/>
      <c r="B202" s="1555" t="s">
        <v>190</v>
      </c>
      <c r="C202" s="1585" t="s">
        <v>189</v>
      </c>
      <c r="D202" s="333" t="e">
        <f>IF(('Pl 2016-20 PFC'!#REF!)=0,"0",'Pl 2016-20 PFC'!#REF!)</f>
        <v>#REF!</v>
      </c>
      <c r="E202" s="755" t="e">
        <f>IF(('Pl 2016-20 PFC'!#REF!)=0,"0",'Pl 2016-20 PFC'!#REF!)</f>
        <v>#REF!</v>
      </c>
      <c r="F202" s="755" t="e">
        <f>IF(('Pl 2016-20 PFC'!#REF!)=0,"0",'Pl 2016-20 PFC'!#REF!)</f>
        <v>#REF!</v>
      </c>
      <c r="G202" s="1525">
        <f>IF(('Pl 2016-20 PFC'!D211)=0,"0",'Pl 2016-20 PFC'!D211)</f>
        <v>3831000</v>
      </c>
      <c r="H202" s="1530" t="str">
        <f>IF(('Pl 2016-20 PFC'!E211)=0,"0",'Pl 2016-20 PFC'!E211)</f>
        <v>0</v>
      </c>
      <c r="I202" s="1530">
        <f>IF(('Pl 2016-20 PFC'!F211)=0,"0",'Pl 2016-20 PFC'!F211)</f>
        <v>3831000</v>
      </c>
      <c r="J202" s="755" t="e">
        <f>IF(('Pl 2016-20 PFC'!#REF!)=0,"0",'Pl 2016-20 PFC'!#REF!)</f>
        <v>#REF!</v>
      </c>
    </row>
    <row r="203" spans="1:23" ht="18.75" hidden="1" outlineLevel="2">
      <c r="A203" s="1567"/>
      <c r="B203" s="1555"/>
      <c r="C203" s="1585"/>
      <c r="D203" s="333"/>
      <c r="E203" s="755"/>
      <c r="F203" s="755"/>
      <c r="G203" s="1525"/>
      <c r="H203" s="1530"/>
      <c r="I203" s="1530"/>
      <c r="J203" s="755"/>
    </row>
    <row r="204" spans="1:23" ht="18.75" outlineLevel="1" collapsed="1">
      <c r="A204" s="1606">
        <v>3</v>
      </c>
      <c r="B204" s="1555" t="s">
        <v>191</v>
      </c>
      <c r="C204" s="1590" t="s">
        <v>80</v>
      </c>
      <c r="D204" s="1491" t="e">
        <f t="shared" ref="D204:J204" si="53">SUM(D205)</f>
        <v>#REF!</v>
      </c>
      <c r="E204" s="1492" t="e">
        <f t="shared" si="53"/>
        <v>#REF!</v>
      </c>
      <c r="F204" s="1492" t="e">
        <f t="shared" si="53"/>
        <v>#REF!</v>
      </c>
      <c r="G204" s="1603">
        <f>SUM(G206:G212,G222)</f>
        <v>11972000</v>
      </c>
      <c r="H204" s="1603">
        <f>SUM(H206:H212,H222)</f>
        <v>0</v>
      </c>
      <c r="I204" s="1603">
        <f>SUM(I206:I212,I222)</f>
        <v>11972000</v>
      </c>
      <c r="J204" s="1150" t="e">
        <f t="shared" si="53"/>
        <v>#REF!</v>
      </c>
    </row>
    <row r="205" spans="1:23" s="329" customFormat="1" ht="18.75" hidden="1" outlineLevel="2">
      <c r="A205" s="1567"/>
      <c r="B205" s="1555" t="s">
        <v>140</v>
      </c>
      <c r="C205" s="1585" t="s">
        <v>80</v>
      </c>
      <c r="D205" s="333" t="e">
        <f>SUM(D206:D207)</f>
        <v>#REF!</v>
      </c>
      <c r="E205" s="755" t="e">
        <f>SUM(E206:E207)</f>
        <v>#REF!</v>
      </c>
      <c r="F205" s="755" t="e">
        <f>SUM(F206:F207)</f>
        <v>#REF!</v>
      </c>
      <c r="G205" s="1525">
        <f>G206</f>
        <v>2910000</v>
      </c>
      <c r="H205" s="1525">
        <f>H206</f>
        <v>0</v>
      </c>
      <c r="I205" s="1525">
        <f>I206</f>
        <v>2910000</v>
      </c>
      <c r="J205" s="755" t="e">
        <f>SUM(J206:J207)</f>
        <v>#REF!</v>
      </c>
      <c r="K205" s="327"/>
      <c r="L205" s="327"/>
      <c r="M205" s="327"/>
      <c r="N205" s="327"/>
      <c r="O205" s="327"/>
      <c r="P205" s="327"/>
      <c r="Q205" s="327"/>
      <c r="R205" s="327"/>
      <c r="S205" s="327"/>
      <c r="T205" s="327"/>
      <c r="U205" s="327"/>
      <c r="V205" s="328"/>
      <c r="W205" s="328"/>
    </row>
    <row r="206" spans="1:23" s="329" customFormat="1" ht="18.75" hidden="1" outlineLevel="2">
      <c r="A206" s="1567"/>
      <c r="B206" s="1555" t="s">
        <v>192</v>
      </c>
      <c r="C206" s="1585" t="s">
        <v>193</v>
      </c>
      <c r="D206" s="333" t="e">
        <f>IF(('Pl 2016-20 PFC'!#REF!)=0,"",'Pl 2016-20 PFC'!#REF!)</f>
        <v>#REF!</v>
      </c>
      <c r="E206" s="755" t="e">
        <f>IF(('Pl 2016-20 PFC'!#REF!)=0,"",'Pl 2016-20 PFC'!#REF!)</f>
        <v>#REF!</v>
      </c>
      <c r="F206" s="755" t="e">
        <f>IF(('Pl 2016-20 PFC'!#REF!)=0,"",'Pl 2016-20 PFC'!#REF!)</f>
        <v>#REF!</v>
      </c>
      <c r="G206" s="1525">
        <f>IF(('Pl 2016-20 PFC'!D215)=0,"",'Pl 2016-20 PFC'!D215)</f>
        <v>2910000</v>
      </c>
      <c r="H206" s="1530">
        <f>'Pl 2016-20 PFC'!E215</f>
        <v>0</v>
      </c>
      <c r="I206" s="1530">
        <f>IF(('Pl 2016-20 PFC'!F215)=0,"",'Pl 2016-20 PFC'!F215)</f>
        <v>2910000</v>
      </c>
      <c r="J206" s="755" t="e">
        <f>IF(('Pl 2016-20 PFC'!#REF!)=0,"",'Pl 2016-20 PFC'!#REF!)</f>
        <v>#REF!</v>
      </c>
      <c r="K206" s="327"/>
      <c r="L206" s="327"/>
      <c r="M206" s="327"/>
      <c r="N206" s="327"/>
      <c r="O206" s="327"/>
      <c r="P206" s="327"/>
      <c r="Q206" s="327"/>
      <c r="R206" s="327"/>
      <c r="S206" s="327"/>
      <c r="T206" s="327"/>
      <c r="U206" s="327"/>
      <c r="V206" s="328"/>
      <c r="W206" s="328"/>
    </row>
    <row r="207" spans="1:23" s="329" customFormat="1" ht="18.75" hidden="1" outlineLevel="2">
      <c r="A207" s="1567"/>
      <c r="B207" s="1555" t="s">
        <v>194</v>
      </c>
      <c r="C207" s="1585" t="s">
        <v>195</v>
      </c>
      <c r="D207" s="333" t="e">
        <f>IF(('Pl 2016-20 PFC'!#REF!)=0,"",'Pl 2016-20 PFC'!#REF!)</f>
        <v>#REF!</v>
      </c>
      <c r="E207" s="755" t="e">
        <f>IF(('Pl 2016-20 PFC'!#REF!)=0,"",'Pl 2016-20 PFC'!#REF!)</f>
        <v>#REF!</v>
      </c>
      <c r="F207" s="755" t="e">
        <f>IF(('Pl 2016-20 PFC'!#REF!)=0,"",'Pl 2016-20 PFC'!#REF!)</f>
        <v>#REF!</v>
      </c>
      <c r="G207" s="1525" t="str">
        <f>IF(('Pl 2016-20 PFC'!D216)=0,"",'Pl 2016-20 PFC'!D216)</f>
        <v/>
      </c>
      <c r="H207" s="1530" t="str">
        <f>IF(('Pl 2016-20 PFC'!E216)=0,"",'Pl 2016-20 PFC'!E216)</f>
        <v/>
      </c>
      <c r="I207" s="1530" t="str">
        <f>IF(('Pl 2016-20 PFC'!F216)=0,"",'Pl 2016-20 PFC'!F216)</f>
        <v/>
      </c>
      <c r="J207" s="755" t="e">
        <f>IF(('Pl 2016-20 PFC'!#REF!)=0,"",'Pl 2016-20 PFC'!#REF!)</f>
        <v>#REF!</v>
      </c>
      <c r="K207" s="327"/>
      <c r="L207" s="327"/>
      <c r="M207" s="327"/>
      <c r="N207" s="327"/>
      <c r="O207" s="327"/>
      <c r="P207" s="327"/>
      <c r="Q207" s="327"/>
      <c r="R207" s="327"/>
      <c r="S207" s="327"/>
      <c r="T207" s="327"/>
      <c r="U207" s="327"/>
      <c r="V207" s="328"/>
      <c r="W207" s="328"/>
    </row>
    <row r="208" spans="1:23" s="329" customFormat="1" ht="18.75" hidden="1" outlineLevel="2">
      <c r="A208" s="1606"/>
      <c r="B208" s="1555" t="str">
        <f>IF(('Pl 2016-20 PFC'!B217)=0,"",'Pl 2016-20 PFC'!B217)</f>
        <v>Wynagrodzenia</v>
      </c>
      <c r="C208" s="1590"/>
      <c r="D208" s="1491"/>
      <c r="E208" s="1492"/>
      <c r="F208" s="1492"/>
      <c r="G208" s="1525">
        <f>IF(('Pl 2016-20 PFC'!D217)=0,"",'Pl 2016-20 PFC'!D217)</f>
        <v>1151000</v>
      </c>
      <c r="H208" s="1530">
        <f>'Pl 2016-20 PFC'!E217</f>
        <v>0</v>
      </c>
      <c r="I208" s="1530">
        <f>IF(('Pl 2016-20 PFC'!F217)=0,"",'Pl 2016-20 PFC'!F217)</f>
        <v>1151000</v>
      </c>
      <c r="J208" s="1492"/>
      <c r="K208" s="327"/>
      <c r="L208" s="327"/>
      <c r="M208" s="327"/>
      <c r="N208" s="327"/>
      <c r="O208" s="327"/>
      <c r="P208" s="327"/>
      <c r="Q208" s="327"/>
      <c r="R208" s="327"/>
      <c r="S208" s="327"/>
      <c r="T208" s="327"/>
      <c r="U208" s="327"/>
      <c r="V208" s="328"/>
      <c r="W208" s="328"/>
    </row>
    <row r="209" spans="1:23" s="329" customFormat="1" ht="18.75" hidden="1" outlineLevel="2">
      <c r="A209" s="1606"/>
      <c r="B209" s="1555" t="str">
        <f>IF(('Pl 2016-20 PFC'!B219)=0,"",'Pl 2016-20 PFC'!B219)</f>
        <v>Składki na ubezpieczenia społeczne</v>
      </c>
      <c r="C209" s="1525" t="str">
        <f>IF(('Pl 2016-20 PFC'!C219)=0,"",'Pl 2016-20 PFC'!C219)</f>
        <v>4117</v>
      </c>
      <c r="D209" s="756" t="e">
        <f>IF(('Pl 2016-20 PFC'!#REF!)=0,"",'Pl 2016-20 PFC'!#REF!)</f>
        <v>#REF!</v>
      </c>
      <c r="E209" s="756" t="e">
        <f>IF(('Pl 2016-20 PFC'!#REF!)=0,"",'Pl 2016-20 PFC'!#REF!)</f>
        <v>#REF!</v>
      </c>
      <c r="F209" s="756" t="e">
        <f>IF(('Pl 2016-20 PFC'!#REF!)=0,"",'Pl 2016-20 PFC'!#REF!)</f>
        <v>#REF!</v>
      </c>
      <c r="G209" s="1525">
        <f>IF(('Pl 2016-20 PFC'!D219)=0,"",'Pl 2016-20 PFC'!D219)</f>
        <v>203000</v>
      </c>
      <c r="H209" s="1530">
        <f>'Pl 2016-20 PFC'!E219</f>
        <v>0</v>
      </c>
      <c r="I209" s="1530">
        <f>IF(('Pl 2016-20 PFC'!F219)=0,"",'Pl 2016-20 PFC'!F219)</f>
        <v>203000</v>
      </c>
      <c r="J209" s="1492"/>
      <c r="K209" s="327"/>
      <c r="L209" s="327"/>
      <c r="M209" s="327"/>
      <c r="N209" s="327"/>
      <c r="O209" s="327"/>
      <c r="P209" s="327"/>
      <c r="Q209" s="327"/>
      <c r="R209" s="327"/>
      <c r="S209" s="327"/>
      <c r="T209" s="327"/>
      <c r="U209" s="327"/>
      <c r="V209" s="328"/>
      <c r="W209" s="328"/>
    </row>
    <row r="210" spans="1:23" s="329" customFormat="1" ht="18.75" hidden="1" outlineLevel="2">
      <c r="A210" s="1606"/>
      <c r="B210" s="1555" t="str">
        <f>IF(('Pl 2016-20 PFC'!B220)=0,"",'Pl 2016-20 PFC'!B220)</f>
        <v>Składki na Fundusz Pracy</v>
      </c>
      <c r="C210" s="1590"/>
      <c r="D210" s="1491"/>
      <c r="E210" s="1492"/>
      <c r="F210" s="1492"/>
      <c r="G210" s="1525">
        <f>IF(('Pl 2016-20 PFC'!D220)=0,"",'Pl 2016-20 PFC'!D220)</f>
        <v>30000</v>
      </c>
      <c r="H210" s="1530">
        <f>'Pl 2016-20 PFC'!E220</f>
        <v>0</v>
      </c>
      <c r="I210" s="1530">
        <f>IF(('Pl 2016-20 PFC'!F220)=0,"",'Pl 2016-20 PFC'!F220)</f>
        <v>30000</v>
      </c>
      <c r="J210" s="1492"/>
      <c r="K210" s="327"/>
      <c r="L210" s="327"/>
      <c r="M210" s="327"/>
      <c r="N210" s="327"/>
      <c r="O210" s="327"/>
      <c r="P210" s="327"/>
      <c r="Q210" s="327"/>
      <c r="R210" s="327"/>
      <c r="S210" s="327"/>
      <c r="T210" s="327"/>
      <c r="U210" s="327"/>
      <c r="V210" s="328"/>
      <c r="W210" s="328"/>
    </row>
    <row r="211" spans="1:23" s="329" customFormat="1" ht="18.75" hidden="1" outlineLevel="2">
      <c r="A211" s="1606"/>
      <c r="B211" s="1555" t="str">
        <f>IF(('Pl 2016-20 PFC'!B221)=0,"",'Pl 2016-20 PFC'!B221)</f>
        <v>Wynagrodzenia bezosobowe</v>
      </c>
      <c r="C211" s="1590"/>
      <c r="D211" s="1491"/>
      <c r="E211" s="1492"/>
      <c r="F211" s="1492"/>
      <c r="G211" s="1525">
        <f>IF(('Pl 2016-20 PFC'!D218)=0,"",'Pl 2016-20 PFC'!D218)</f>
        <v>28000</v>
      </c>
      <c r="H211" s="1530">
        <f>'Pl 2016-20 PFC'!E218</f>
        <v>0</v>
      </c>
      <c r="I211" s="1525">
        <f>IF(('Pl 2016-20 PFC'!F218)=0,"",'Pl 2016-20 PFC'!F218)</f>
        <v>28000</v>
      </c>
      <c r="J211" s="1492"/>
      <c r="K211" s="327"/>
      <c r="L211" s="327"/>
      <c r="M211" s="327"/>
      <c r="N211" s="327"/>
      <c r="O211" s="327"/>
      <c r="P211" s="327"/>
      <c r="Q211" s="327"/>
      <c r="R211" s="327"/>
      <c r="S211" s="327"/>
      <c r="T211" s="327"/>
      <c r="U211" s="327"/>
      <c r="V211" s="328"/>
      <c r="W211" s="328"/>
    </row>
    <row r="212" spans="1:23" s="329" customFormat="1" ht="18.75" hidden="1" outlineLevel="2">
      <c r="A212" s="1606"/>
      <c r="B212" s="1596" t="str">
        <f>IF(('Pl 2016-20 PFC'!B222)=0,"",'Pl 2016-20 PFC'!B222)</f>
        <v>Pozostałe</v>
      </c>
      <c r="C212" s="1597"/>
      <c r="D212" s="1517"/>
      <c r="E212" s="1518"/>
      <c r="F212" s="1518"/>
      <c r="G212" s="1536">
        <f>SUM(G213,G218)</f>
        <v>447000</v>
      </c>
      <c r="H212" s="1536">
        <f>SUM(H213,H218)</f>
        <v>0</v>
      </c>
      <c r="I212" s="1536">
        <f>SUM(I213,I218)</f>
        <v>447000</v>
      </c>
      <c r="J212" s="1492"/>
      <c r="K212" s="327"/>
      <c r="L212" s="327"/>
      <c r="M212" s="327"/>
      <c r="N212" s="327"/>
      <c r="O212" s="327"/>
      <c r="P212" s="327"/>
      <c r="Q212" s="327"/>
      <c r="R212" s="327"/>
      <c r="S212" s="327"/>
      <c r="T212" s="327"/>
      <c r="U212" s="327"/>
      <c r="V212" s="328"/>
      <c r="W212" s="328"/>
    </row>
    <row r="213" spans="1:23" s="329" customFormat="1" ht="18.75" hidden="1" outlineLevel="2">
      <c r="A213" s="1606"/>
      <c r="B213" s="1596" t="str">
        <f>IF(('Pl 2016-20 PFC'!B223)=0,"",'Pl 2016-20 PFC'!B223)</f>
        <v xml:space="preserve">  - zakup usług</v>
      </c>
      <c r="C213" s="1590"/>
      <c r="D213" s="1491"/>
      <c r="E213" s="1492"/>
      <c r="F213" s="1492"/>
      <c r="G213" s="1536">
        <f>IF(('Pl 2016-20 PFC'!D223)=0,"",'Pl 2016-20 PFC'!D223)</f>
        <v>447000</v>
      </c>
      <c r="H213" s="1536" t="str">
        <f>IF(('Pl 2016-20 PFC'!E223)=0,"",'Pl 2016-20 PFC'!E223)</f>
        <v/>
      </c>
      <c r="I213" s="1536">
        <f>IF(('Pl 2016-20 PFC'!F223)=0,"",'Pl 2016-20 PFC'!F223)</f>
        <v>447000</v>
      </c>
      <c r="J213" s="1492"/>
      <c r="K213" s="327"/>
      <c r="L213" s="327"/>
      <c r="M213" s="327"/>
      <c r="N213" s="327"/>
      <c r="O213" s="327"/>
      <c r="P213" s="327"/>
      <c r="Q213" s="327"/>
      <c r="R213" s="327"/>
      <c r="S213" s="327"/>
      <c r="T213" s="327"/>
      <c r="U213" s="327"/>
      <c r="V213" s="328"/>
      <c r="W213" s="328"/>
    </row>
    <row r="214" spans="1:23" s="329" customFormat="1" ht="18.75" hidden="1" outlineLevel="2">
      <c r="A214" s="1606"/>
      <c r="B214" s="1555" t="str">
        <f>IF(('Pl 2016-20 PFC'!B224)=0,"",'Pl 2016-20 PFC'!B224)</f>
        <v>- zakup materiałów i wyposażenia</v>
      </c>
      <c r="C214" s="1590"/>
      <c r="D214" s="1491"/>
      <c r="E214" s="1492"/>
      <c r="F214" s="1492"/>
      <c r="G214" s="1525">
        <f>IF(('Pl 2016-20 PFC'!D225)=0,"",'Pl 2016-20 PFC'!D225)</f>
        <v>21000</v>
      </c>
      <c r="H214" s="1525">
        <f>'Pl 2016-20 PFC'!E225</f>
        <v>0</v>
      </c>
      <c r="I214" s="1525">
        <f>IF(('Pl 2016-20 PFC'!F225)=0,"",'Pl 2016-20 PFC'!F225)</f>
        <v>21000</v>
      </c>
      <c r="J214" s="1492"/>
      <c r="K214" s="327"/>
      <c r="L214" s="327"/>
      <c r="M214" s="327"/>
      <c r="N214" s="327"/>
      <c r="O214" s="327"/>
      <c r="P214" s="327"/>
      <c r="Q214" s="327"/>
      <c r="R214" s="327"/>
      <c r="S214" s="327"/>
      <c r="T214" s="327"/>
      <c r="U214" s="327"/>
      <c r="V214" s="328"/>
      <c r="W214" s="328"/>
    </row>
    <row r="215" spans="1:23" s="329" customFormat="1" ht="18.75" hidden="1" outlineLevel="2">
      <c r="A215" s="1606"/>
      <c r="B215" s="1555" t="str">
        <f>IF(('Pl 2016-20 PFC'!B226)=0,"",'Pl 2016-20 PFC'!B226)</f>
        <v>- zakup usług pozostałych</v>
      </c>
      <c r="C215" s="1590"/>
      <c r="D215" s="1491"/>
      <c r="E215" s="1492"/>
      <c r="F215" s="1492"/>
      <c r="G215" s="1525">
        <f>IF(('Pl 2016-20 PFC'!D226)=0,"",'Pl 2016-20 PFC'!D226)</f>
        <v>426000</v>
      </c>
      <c r="H215" s="1525">
        <f>'Pl 2016-20 PFC'!E226</f>
        <v>0</v>
      </c>
      <c r="I215" s="1530">
        <f>IF(('Pl 2016-20 PFC'!F226)=0,"",'Pl 2016-20 PFC'!F226)</f>
        <v>426000</v>
      </c>
      <c r="J215" s="1492"/>
      <c r="K215" s="327"/>
      <c r="L215" s="327"/>
      <c r="M215" s="327"/>
      <c r="N215" s="327"/>
      <c r="O215" s="327"/>
      <c r="P215" s="327"/>
      <c r="Q215" s="327"/>
      <c r="R215" s="327"/>
      <c r="S215" s="327"/>
      <c r="T215" s="327"/>
      <c r="U215" s="327"/>
      <c r="V215" s="328"/>
      <c r="W215" s="328"/>
    </row>
    <row r="216" spans="1:23" s="329" customFormat="1" ht="18.75" hidden="1" outlineLevel="2">
      <c r="A216" s="1606"/>
      <c r="B216" s="1555" t="str">
        <f>IF(('Pl 2016-20 PFC'!B227)=0,"",'Pl 2016-20 PFC'!B227)</f>
        <v>- zakup usług obejmujących tłumaczenia</v>
      </c>
      <c r="C216" s="1590"/>
      <c r="D216" s="1491"/>
      <c r="E216" s="1492"/>
      <c r="F216" s="1492"/>
      <c r="G216" s="1525" t="str">
        <f>IF(('Pl 2016-20 PFC'!D227)=0,"",'Pl 2016-20 PFC'!D227)</f>
        <v/>
      </c>
      <c r="H216" s="1525"/>
      <c r="I216" s="1530" t="str">
        <f>IF(('Pl 2016-20 PFC'!F227)=0,"",'Pl 2016-20 PFC'!F227)</f>
        <v/>
      </c>
      <c r="J216" s="1492"/>
      <c r="K216" s="327"/>
      <c r="L216" s="327"/>
      <c r="M216" s="327"/>
      <c r="N216" s="327"/>
      <c r="O216" s="327"/>
      <c r="P216" s="327"/>
      <c r="Q216" s="327"/>
      <c r="R216" s="327"/>
      <c r="S216" s="327"/>
      <c r="T216" s="327"/>
      <c r="U216" s="327"/>
      <c r="V216" s="328"/>
      <c r="W216" s="328"/>
    </row>
    <row r="217" spans="1:23" s="329" customFormat="1" ht="18.75" hidden="1" outlineLevel="2">
      <c r="A217" s="1606"/>
      <c r="B217" s="1555" t="str">
        <f>IF(('Pl 2016-20 PFC'!B228)=0,"",'Pl 2016-20 PFC'!B228)</f>
        <v>- czynsz</v>
      </c>
      <c r="C217" s="1590"/>
      <c r="D217" s="1491"/>
      <c r="E217" s="1492"/>
      <c r="F217" s="1492"/>
      <c r="G217" s="1525" t="str">
        <f>IF(('Pl 2016-20 PFC'!D228)=0,"",'Pl 2016-20 PFC'!D228)</f>
        <v/>
      </c>
      <c r="H217" s="1525"/>
      <c r="I217" s="1530" t="str">
        <f>IF(('Pl 2016-20 PFC'!F228)=0,"",'Pl 2016-20 PFC'!F228)</f>
        <v/>
      </c>
      <c r="J217" s="1492"/>
      <c r="K217" s="327"/>
      <c r="L217" s="327"/>
      <c r="M217" s="327"/>
      <c r="N217" s="327"/>
      <c r="O217" s="327"/>
      <c r="P217" s="327"/>
      <c r="Q217" s="327"/>
      <c r="R217" s="327"/>
      <c r="S217" s="327"/>
      <c r="T217" s="327"/>
      <c r="U217" s="327"/>
      <c r="V217" s="328"/>
      <c r="W217" s="328"/>
    </row>
    <row r="218" spans="1:23" s="329" customFormat="1" ht="18.75" hidden="1" outlineLevel="2">
      <c r="A218" s="1606"/>
      <c r="B218" s="1596" t="str">
        <f>IF(('Pl 2016-20 PFC'!B229)=0,"",'Pl 2016-20 PFC'!B229)</f>
        <v xml:space="preserve">  - pozostałe koszty</v>
      </c>
      <c r="C218" s="1590"/>
      <c r="D218" s="1491"/>
      <c r="E218" s="1492"/>
      <c r="F218" s="1492"/>
      <c r="G218" s="1536" t="str">
        <f>IF(('Pl 2016-20 PFC'!D229)=0,"",'Pl 2016-20 PFC'!D229)</f>
        <v/>
      </c>
      <c r="H218" s="1536" t="str">
        <f>IF(('Pl 2016-20 PFC'!F229)=0,"",'Pl 2016-20 PFC'!F229)</f>
        <v/>
      </c>
      <c r="I218" s="1536" t="str">
        <f>IF(('Pl 2016-20 PFC'!F229)=0,"",'Pl 2016-20 PFC'!F229)</f>
        <v/>
      </c>
      <c r="J218" s="1492"/>
      <c r="K218" s="327"/>
      <c r="L218" s="327"/>
      <c r="M218" s="327"/>
      <c r="N218" s="327"/>
      <c r="O218" s="327"/>
      <c r="P218" s="327"/>
      <c r="Q218" s="327"/>
      <c r="R218" s="327"/>
      <c r="S218" s="327"/>
      <c r="T218" s="327"/>
      <c r="U218" s="327"/>
      <c r="V218" s="328"/>
      <c r="W218" s="328"/>
    </row>
    <row r="219" spans="1:23" s="329" customFormat="1" ht="18.75" hidden="1" outlineLevel="2">
      <c r="A219" s="1606"/>
      <c r="B219" s="1555" t="str">
        <f>IF(('Pl 2016-20 PFC'!B230)=0,"",'Pl 2016-20 PFC'!B230)</f>
        <v>- podróże służbowe krajowe</v>
      </c>
      <c r="C219" s="1590"/>
      <c r="D219" s="1491"/>
      <c r="E219" s="1492"/>
      <c r="F219" s="1492"/>
      <c r="G219" s="1525" t="str">
        <f>IF(('Pl 2016-20 PFC'!D230)=0,"",'Pl 2016-20 PFC'!D230)</f>
        <v/>
      </c>
      <c r="H219" s="1525"/>
      <c r="I219" s="1530" t="str">
        <f>IF(('Pl 2016-20 PFC'!F230)=0,"",'Pl 2016-20 PFC'!F230)</f>
        <v/>
      </c>
      <c r="J219" s="1492"/>
      <c r="K219" s="327"/>
      <c r="L219" s="327"/>
      <c r="M219" s="327"/>
      <c r="N219" s="327"/>
      <c r="O219" s="327"/>
      <c r="P219" s="327"/>
      <c r="Q219" s="327"/>
      <c r="R219" s="327"/>
      <c r="S219" s="327"/>
      <c r="T219" s="327"/>
      <c r="U219" s="327"/>
      <c r="V219" s="328"/>
      <c r="W219" s="328"/>
    </row>
    <row r="220" spans="1:23" s="329" customFormat="1" ht="18.75" hidden="1" outlineLevel="2">
      <c r="A220" s="1606"/>
      <c r="B220" s="1555" t="str">
        <f>IF(('Pl 2016-20 PFC'!B231)=0,"",'Pl 2016-20 PFC'!B231)</f>
        <v>- podróże służbowe zagraniczne</v>
      </c>
      <c r="C220" s="1590"/>
      <c r="D220" s="1491"/>
      <c r="E220" s="1492"/>
      <c r="F220" s="1492"/>
      <c r="G220" s="1525" t="str">
        <f>IF(('Pl 2016-20 PFC'!D231)=0,"",'Pl 2016-20 PFC'!D231)</f>
        <v/>
      </c>
      <c r="H220" s="1525"/>
      <c r="I220" s="1530" t="str">
        <f>IF(('Pl 2016-20 PFC'!F231)=0,"",'Pl 2016-20 PFC'!F231)</f>
        <v/>
      </c>
      <c r="J220" s="1492"/>
      <c r="K220" s="327"/>
      <c r="L220" s="327"/>
      <c r="M220" s="327"/>
      <c r="N220" s="327"/>
      <c r="O220" s="327"/>
      <c r="P220" s="327"/>
      <c r="Q220" s="327"/>
      <c r="R220" s="327"/>
      <c r="S220" s="327"/>
      <c r="T220" s="327"/>
      <c r="U220" s="327"/>
      <c r="V220" s="328"/>
      <c r="W220" s="328"/>
    </row>
    <row r="221" spans="1:23" s="329" customFormat="1" ht="18.75" hidden="1" outlineLevel="2">
      <c r="A221" s="1606"/>
      <c r="B221" s="1555" t="str">
        <f>IF(('Pl 2016-20 PFC'!B232)=0,"",'Pl 2016-20 PFC'!B232)</f>
        <v>- amortyzacja majątku trwałego</v>
      </c>
      <c r="C221" s="1590"/>
      <c r="D221" s="1491"/>
      <c r="E221" s="1492"/>
      <c r="F221" s="1492"/>
      <c r="G221" s="1525" t="str">
        <f>IF(('Pl 2016-20 PFC'!D232)=0,"",'Pl 2016-20 PFC'!D232)</f>
        <v/>
      </c>
      <c r="H221" s="1525"/>
      <c r="I221" s="1530" t="str">
        <f>IF(('Pl 2016-20 PFC'!F232)=0,"",'Pl 2016-20 PFC'!F232)</f>
        <v/>
      </c>
      <c r="J221" s="1492"/>
      <c r="K221" s="327"/>
      <c r="L221" s="327"/>
      <c r="M221" s="327"/>
      <c r="N221" s="327"/>
      <c r="O221" s="327"/>
      <c r="P221" s="327"/>
      <c r="Q221" s="327"/>
      <c r="R221" s="327"/>
      <c r="S221" s="327"/>
      <c r="T221" s="327"/>
      <c r="U221" s="327"/>
      <c r="V221" s="328"/>
      <c r="W221" s="328"/>
    </row>
    <row r="222" spans="1:23" s="329" customFormat="1" ht="18.75" hidden="1" outlineLevel="2">
      <c r="A222" s="1606"/>
      <c r="B222" s="1912" t="str">
        <f>'Pl 2016-20 PFC'!B233</f>
        <v>Wydatki inwestycyjne (ue)</v>
      </c>
      <c r="C222" s="1525" t="e">
        <f>IF(('Pl 2016-20 PFC'!#REF!)=0,"",'Pl 2016-20 PFC'!#REF!)</f>
        <v>#REF!</v>
      </c>
      <c r="D222" s="1525" t="str">
        <f>IF(('Pl 2016-20 PFC'!A233)=0,"",'Pl 2016-20 PFC'!A233)</f>
        <v/>
      </c>
      <c r="E222" s="1525" t="str">
        <f>IF(('Pl 2016-20 PFC'!B233)=0,"",'Pl 2016-20 PFC'!B233)</f>
        <v>Wydatki inwestycyjne (ue)</v>
      </c>
      <c r="F222" s="1525" t="str">
        <f>IF(('Pl 2016-20 PFC'!C233)=0,"",'Pl 2016-20 PFC'!C233)</f>
        <v>6117</v>
      </c>
      <c r="G222" s="1525">
        <f>IF(('Pl 2016-20 PFC'!D233)=0,"",'Pl 2016-20 PFC'!D233)</f>
        <v>7203000</v>
      </c>
      <c r="H222" s="1525">
        <f>'Pl 2016-20 PFC'!E233</f>
        <v>0</v>
      </c>
      <c r="I222" s="1525">
        <f>IF(('Pl 2016-20 PFC'!F233)=0,"",'Pl 2016-20 PFC'!F233)</f>
        <v>7203000</v>
      </c>
      <c r="J222" s="1492"/>
      <c r="K222" s="327"/>
      <c r="L222" s="327"/>
      <c r="M222" s="327"/>
      <c r="N222" s="327"/>
      <c r="O222" s="327"/>
      <c r="P222" s="327"/>
      <c r="Q222" s="327"/>
      <c r="R222" s="327"/>
      <c r="S222" s="327"/>
      <c r="T222" s="327"/>
      <c r="U222" s="327"/>
      <c r="V222" s="328"/>
      <c r="W222" s="328"/>
    </row>
    <row r="223" spans="1:23" s="329" customFormat="1" ht="18.75" hidden="1" outlineLevel="2">
      <c r="A223" s="1606"/>
      <c r="B223" s="1555" t="str">
        <f>IF(('Pl 2016-20 PFC'!B234)=0,"",'Pl 2016-20 PFC'!B234)</f>
        <v>Zakupy inwestycyjne (ue)</v>
      </c>
      <c r="C223" s="1590"/>
      <c r="D223" s="1491"/>
      <c r="E223" s="1492"/>
      <c r="F223" s="1492"/>
      <c r="G223" s="1525" t="str">
        <f>IF(('Pl 2016-20 PFC'!D234)=0,"",'Pl 2016-20 PFC'!D234)</f>
        <v/>
      </c>
      <c r="H223" s="1525"/>
      <c r="I223" s="1530" t="str">
        <f>IF(('Pl 2016-20 PFC'!F234)=0,"",'Pl 2016-20 PFC'!F234)</f>
        <v/>
      </c>
      <c r="J223" s="1492"/>
      <c r="K223" s="327"/>
      <c r="L223" s="327"/>
      <c r="M223" s="327"/>
      <c r="N223" s="327"/>
      <c r="O223" s="327"/>
      <c r="P223" s="327"/>
      <c r="Q223" s="327"/>
      <c r="R223" s="327"/>
      <c r="S223" s="327"/>
      <c r="T223" s="327"/>
      <c r="U223" s="327"/>
      <c r="V223" s="328"/>
      <c r="W223" s="328"/>
    </row>
    <row r="224" spans="1:23" s="329" customFormat="1" ht="18.75" hidden="1" outlineLevel="2">
      <c r="A224" s="1606"/>
      <c r="B224" s="1596" t="str">
        <f>IF(('Pl 2016-20 PFC'!B235)=0,"",'Pl 2016-20 PFC'!B235)</f>
        <v>Dotacje inwestycyjne</v>
      </c>
      <c r="C224" s="1590"/>
      <c r="D224" s="1491"/>
      <c r="E224" s="1492"/>
      <c r="F224" s="1492"/>
      <c r="G224" s="1536" t="str">
        <f>IF(('Pl 2016-20 PFC'!D235)=0,"",'Pl 2016-20 PFC'!D235)</f>
        <v/>
      </c>
      <c r="H224" s="1536" t="str">
        <f>IF(('Pl 2016-20 PFC'!F235)=0,"",'Pl 2016-20 PFC'!F235)</f>
        <v/>
      </c>
      <c r="I224" s="1536" t="str">
        <f>IF(('Pl 2016-20 PFC'!F235)=0,"",'Pl 2016-20 PFC'!F235)</f>
        <v/>
      </c>
      <c r="J224" s="1492"/>
      <c r="K224" s="327"/>
      <c r="L224" s="327"/>
      <c r="M224" s="327"/>
      <c r="N224" s="327"/>
      <c r="O224" s="327"/>
      <c r="P224" s="327"/>
      <c r="Q224" s="327"/>
      <c r="R224" s="327"/>
      <c r="S224" s="327"/>
      <c r="T224" s="327"/>
      <c r="U224" s="327"/>
      <c r="V224" s="328"/>
      <c r="W224" s="328"/>
    </row>
    <row r="225" spans="1:23" s="329" customFormat="1" ht="18.75" hidden="1" outlineLevel="2">
      <c r="A225" s="1606"/>
      <c r="B225" s="1555" t="str">
        <f>IF(('Pl 2016-20 PFC'!B236)=0,"",'Pl 2016-20 PFC'!B236)</f>
        <v>-dla sektora finansów publicznych</v>
      </c>
      <c r="C225" s="1590"/>
      <c r="D225" s="1491"/>
      <c r="E225" s="1492"/>
      <c r="F225" s="1492"/>
      <c r="G225" s="1525" t="str">
        <f>IF(('Pl 2016-20 PFC'!D236)=0,"",'Pl 2016-20 PFC'!D236)</f>
        <v/>
      </c>
      <c r="H225" s="1525" t="str">
        <f>IF(('Pl 2016-20 PFC'!F236)=0,"",'Pl 2016-20 PFC'!F236)</f>
        <v/>
      </c>
      <c r="I225" s="1530" t="str">
        <f>IF(('Pl 2016-20 PFC'!F236)=0,"",'Pl 2016-20 PFC'!F236)</f>
        <v/>
      </c>
      <c r="J225" s="1492"/>
      <c r="K225" s="327"/>
      <c r="L225" s="327"/>
      <c r="M225" s="327"/>
      <c r="N225" s="327"/>
      <c r="O225" s="327"/>
      <c r="P225" s="327"/>
      <c r="Q225" s="327"/>
      <c r="R225" s="327"/>
      <c r="S225" s="327"/>
      <c r="T225" s="327"/>
      <c r="U225" s="327"/>
      <c r="V225" s="328"/>
      <c r="W225" s="328"/>
    </row>
    <row r="226" spans="1:23" s="329" customFormat="1" ht="18.75" hidden="1" outlineLevel="2">
      <c r="A226" s="1606"/>
      <c r="B226" s="1555" t="str">
        <f>IF(('Pl 2016-20 PFC'!B237)=0,"",'Pl 2016-20 PFC'!B237)</f>
        <v>-dla jednostek niezaliczanych do sektora finansów publicznych</v>
      </c>
      <c r="C226" s="1590"/>
      <c r="D226" s="1491"/>
      <c r="E226" s="1492"/>
      <c r="F226" s="1492"/>
      <c r="G226" s="1525" t="str">
        <f>IF(('Pl 2016-20 PFC'!D237)=0,"",'Pl 2016-20 PFC'!D237)</f>
        <v/>
      </c>
      <c r="H226" s="1525" t="str">
        <f>IF(('Pl 2016-20 PFC'!F237)=0,"",'Pl 2016-20 PFC'!F237)</f>
        <v/>
      </c>
      <c r="I226" s="1530" t="str">
        <f>IF(('Pl 2016-20 PFC'!F237)=0,"",'Pl 2016-20 PFC'!F237)</f>
        <v/>
      </c>
      <c r="J226" s="1492"/>
      <c r="K226" s="327"/>
      <c r="L226" s="327"/>
      <c r="M226" s="327"/>
      <c r="N226" s="327"/>
      <c r="O226" s="327"/>
      <c r="P226" s="327"/>
      <c r="Q226" s="327"/>
      <c r="R226" s="327"/>
      <c r="S226" s="327"/>
      <c r="T226" s="327"/>
      <c r="U226" s="327"/>
      <c r="V226" s="328"/>
      <c r="W226" s="328"/>
    </row>
    <row r="227" spans="1:23" ht="18.75" outlineLevel="1" collapsed="1">
      <c r="A227" s="1567">
        <v>4</v>
      </c>
      <c r="B227" s="1555" t="s">
        <v>388</v>
      </c>
      <c r="C227" s="1585" t="s">
        <v>80</v>
      </c>
      <c r="D227" s="333" t="e">
        <f t="shared" ref="D227:J227" si="54">SUM(D229,D230,D233,D235,D240,D242,D277)</f>
        <v>#REF!</v>
      </c>
      <c r="E227" s="755" t="e">
        <f t="shared" si="54"/>
        <v>#REF!</v>
      </c>
      <c r="F227" s="755" t="e">
        <f t="shared" si="54"/>
        <v>#REF!</v>
      </c>
      <c r="G227" s="1525">
        <f t="shared" si="54"/>
        <v>322745000</v>
      </c>
      <c r="H227" s="1530">
        <f t="shared" si="54"/>
        <v>0</v>
      </c>
      <c r="I227" s="1530">
        <f t="shared" si="54"/>
        <v>322745000</v>
      </c>
      <c r="J227" s="755" t="e">
        <f t="shared" si="54"/>
        <v>#REF!</v>
      </c>
    </row>
    <row r="228" spans="1:23" ht="18.75" outlineLevel="1">
      <c r="A228" s="1567" t="s">
        <v>86</v>
      </c>
      <c r="B228" s="1555" t="s">
        <v>389</v>
      </c>
      <c r="C228" s="1585" t="s">
        <v>80</v>
      </c>
      <c r="D228" s="333" t="e">
        <f t="shared" ref="D228:J228" si="55">SUM(D229:D230)</f>
        <v>#REF!</v>
      </c>
      <c r="E228" s="755" t="e">
        <f t="shared" si="55"/>
        <v>#REF!</v>
      </c>
      <c r="F228" s="755" t="e">
        <f t="shared" si="55"/>
        <v>#REF!</v>
      </c>
      <c r="G228" s="1525">
        <f t="shared" si="55"/>
        <v>59436000</v>
      </c>
      <c r="H228" s="1525">
        <f t="shared" si="55"/>
        <v>0</v>
      </c>
      <c r="I228" s="1525">
        <f t="shared" si="55"/>
        <v>59436000</v>
      </c>
      <c r="J228" s="755" t="e">
        <f t="shared" si="55"/>
        <v>#REF!</v>
      </c>
    </row>
    <row r="229" spans="1:23" ht="18.75" outlineLevel="1">
      <c r="A229" s="1567" t="s">
        <v>198</v>
      </c>
      <c r="B229" s="1555" t="s">
        <v>390</v>
      </c>
      <c r="C229" s="1585" t="s">
        <v>1028</v>
      </c>
      <c r="D229" s="333" t="e">
        <f>D232</f>
        <v>#REF!</v>
      </c>
      <c r="E229" s="755" t="e">
        <f>'Pl 2016-20 PFC'!#REF!</f>
        <v>#REF!</v>
      </c>
      <c r="F229" s="755" t="e">
        <f>'Pl 2016-20 PFC'!#REF!</f>
        <v>#REF!</v>
      </c>
      <c r="G229" s="1525">
        <f>'Pl 2016-20 PFC'!D240</f>
        <v>58465000</v>
      </c>
      <c r="H229" s="1525">
        <f>'Pl 2016-20 PFC'!E240</f>
        <v>0</v>
      </c>
      <c r="I229" s="1525">
        <f>'Pl 2016-20 PFC'!F240</f>
        <v>58465000</v>
      </c>
      <c r="J229" s="755" t="e">
        <f>'Pl 2016-20 PFC'!#REF!</f>
        <v>#REF!</v>
      </c>
    </row>
    <row r="230" spans="1:23" ht="18.75" outlineLevel="1">
      <c r="A230" s="1567" t="s">
        <v>201</v>
      </c>
      <c r="B230" s="1555" t="s">
        <v>391</v>
      </c>
      <c r="C230" s="1585" t="s">
        <v>203</v>
      </c>
      <c r="D230" s="333" t="e">
        <f>D238</f>
        <v>#REF!</v>
      </c>
      <c r="E230" s="755" t="e">
        <f>E238</f>
        <v>#REF!</v>
      </c>
      <c r="F230" s="755" t="e">
        <f>F238</f>
        <v>#REF!</v>
      </c>
      <c r="G230" s="1525">
        <f>G237</f>
        <v>971000</v>
      </c>
      <c r="H230" s="1525">
        <f>H237</f>
        <v>0</v>
      </c>
      <c r="I230" s="1525">
        <f>I237</f>
        <v>971000</v>
      </c>
      <c r="J230" s="755" t="e">
        <f>J238</f>
        <v>#REF!</v>
      </c>
    </row>
    <row r="231" spans="1:23" ht="18.75" hidden="1" outlineLevel="2">
      <c r="A231" s="1567" t="s">
        <v>86</v>
      </c>
      <c r="B231" s="1555" t="s">
        <v>392</v>
      </c>
      <c r="C231" s="1585" t="s">
        <v>393</v>
      </c>
      <c r="D231" s="333" t="e">
        <f>SUM(D232:D232)</f>
        <v>#REF!</v>
      </c>
      <c r="E231" s="755" t="e">
        <f>SUM(E232:E232)</f>
        <v>#REF!</v>
      </c>
      <c r="F231" s="755" t="e">
        <f>SUM(F232:F232)</f>
        <v>#REF!</v>
      </c>
      <c r="G231" s="1525">
        <f>'Pl 2016-20 PFC'!D240</f>
        <v>58465000</v>
      </c>
      <c r="H231" s="1525">
        <f>'Pl 2016-20 PFC'!E240</f>
        <v>0</v>
      </c>
      <c r="I231" s="1525">
        <f>'Pl 2016-20 PFC'!F240</f>
        <v>58465000</v>
      </c>
      <c r="J231" s="755" t="e">
        <f>SUM(J232:J232)</f>
        <v>#REF!</v>
      </c>
    </row>
    <row r="232" spans="1:23" ht="18.75" hidden="1" outlineLevel="2">
      <c r="A232" s="1567" t="s">
        <v>198</v>
      </c>
      <c r="B232" s="1555" t="s">
        <v>143</v>
      </c>
      <c r="C232" s="1585" t="s">
        <v>394</v>
      </c>
      <c r="D232" s="333" t="e">
        <f>IF(('Pl 2016-20 PFC'!#REF!)=0,"",'Pl 2016-20 PFC'!#REF!)</f>
        <v>#REF!</v>
      </c>
      <c r="E232" s="755" t="e">
        <f>IF(('Pl 2016-20 PFC'!#REF!)=0,"",'Pl 2016-20 PFC'!#REF!)</f>
        <v>#REF!</v>
      </c>
      <c r="F232" s="755" t="e">
        <f>IF(('Pl 2016-20 PFC'!#REF!)=0,"",'Pl 2016-20 PFC'!#REF!)</f>
        <v>#REF!</v>
      </c>
      <c r="G232" s="1525">
        <f>IF(('Pl 2016-20 PFC'!D241)=0,"",'Pl 2016-20 PFC'!D241)</f>
        <v>58258000</v>
      </c>
      <c r="H232" s="1525" t="str">
        <f>IF(('Pl 2016-20 PFC'!E241)=0,"",'Pl 2016-20 PFC'!E241)</f>
        <v/>
      </c>
      <c r="I232" s="1525">
        <f>IF(('Pl 2016-20 PFC'!F241)=0,"",'Pl 2016-20 PFC'!F241)</f>
        <v>58258000</v>
      </c>
      <c r="J232" s="755" t="e">
        <f>IF(('Pl 2016-20 PFC'!#REF!)=0,"",'Pl 2016-20 PFC'!#REF!)</f>
        <v>#REF!</v>
      </c>
    </row>
    <row r="233" spans="1:23" ht="18.75" outlineLevel="1" collapsed="1">
      <c r="A233" s="1567" t="s">
        <v>88</v>
      </c>
      <c r="B233" s="1555" t="s">
        <v>395</v>
      </c>
      <c r="C233" s="1585" t="s">
        <v>1029</v>
      </c>
      <c r="D233" s="333" t="e">
        <f>SUM(D234:D234)</f>
        <v>#REF!</v>
      </c>
      <c r="E233" s="755" t="e">
        <f>'Pl 2016-20 PFC'!#REF!</f>
        <v>#REF!</v>
      </c>
      <c r="F233" s="755" t="e">
        <f>SUM(F234:F234)</f>
        <v>#REF!</v>
      </c>
      <c r="G233" s="1525">
        <f>'Pl 2016-20 PFC'!D246</f>
        <v>11413000</v>
      </c>
      <c r="H233" s="1525">
        <f>'Pl 2016-20 PFC'!E246</f>
        <v>0</v>
      </c>
      <c r="I233" s="1525">
        <f>'Pl 2016-20 PFC'!F246</f>
        <v>11413000</v>
      </c>
      <c r="J233" s="755" t="e">
        <f>'Pl 2016-20 PFC'!#REF!</f>
        <v>#REF!</v>
      </c>
    </row>
    <row r="234" spans="1:23" ht="18.75" hidden="1" outlineLevel="2">
      <c r="A234" s="1567" t="s">
        <v>396</v>
      </c>
      <c r="B234" s="1555" t="s">
        <v>143</v>
      </c>
      <c r="C234" s="1585" t="s">
        <v>206</v>
      </c>
      <c r="D234" s="333" t="e">
        <f>IF(('Pl 2016-20 PFC'!#REF!)=0,"",'Pl 2016-20 PFC'!#REF!)</f>
        <v>#REF!</v>
      </c>
      <c r="E234" s="755" t="e">
        <f>IF(('Pl 2016-20 PFC'!#REF!)=0,"",'Pl 2016-20 PFC'!#REF!)</f>
        <v>#REF!</v>
      </c>
      <c r="F234" s="755" t="e">
        <f>IF(('Pl 2016-20 PFC'!#REF!)=0,"",'Pl 2016-20 PFC'!#REF!)</f>
        <v>#REF!</v>
      </c>
      <c r="G234" s="1525">
        <f>IF(('Pl 2016-20 PFC'!D247)=0,"",'Pl 2016-20 PFC'!D247)</f>
        <v>11375000</v>
      </c>
      <c r="H234" s="1525" t="str">
        <f>IF(('Pl 2016-20 PFC'!E247)=0,"",'Pl 2016-20 PFC'!E247)</f>
        <v/>
      </c>
      <c r="I234" s="1525">
        <f>IF(('Pl 2016-20 PFC'!F247)=0,"",'Pl 2016-20 PFC'!F247)</f>
        <v>11375000</v>
      </c>
      <c r="J234" s="755" t="e">
        <f>IF(('Pl 2016-20 PFC'!#REF!)=0,"",'Pl 2016-20 PFC'!#REF!)</f>
        <v>#REF!</v>
      </c>
    </row>
    <row r="235" spans="1:23" ht="18.75" outlineLevel="1" collapsed="1">
      <c r="A235" s="1567" t="s">
        <v>204</v>
      </c>
      <c r="B235" s="1555" t="s">
        <v>397</v>
      </c>
      <c r="C235" s="1585" t="s">
        <v>1034</v>
      </c>
      <c r="D235" s="333" t="e">
        <f>SUM(D236:D236)</f>
        <v>#REF!</v>
      </c>
      <c r="E235" s="755" t="e">
        <f>'Pl 2016-20 PFC'!#REF!</f>
        <v>#REF!</v>
      </c>
      <c r="F235" s="755" t="e">
        <f>SUM(F236:F236)</f>
        <v>#REF!</v>
      </c>
      <c r="G235" s="1525">
        <f>'Pl 2016-20 PFC'!D249</f>
        <v>1586000</v>
      </c>
      <c r="H235" s="1525">
        <f>'Pl 2016-20 PFC'!E249</f>
        <v>0</v>
      </c>
      <c r="I235" s="1525">
        <f>'Pl 2016-20 PFC'!F249</f>
        <v>1586000</v>
      </c>
      <c r="J235" s="755" t="e">
        <f>'Pl 2016-20 PFC'!#REF!</f>
        <v>#REF!</v>
      </c>
    </row>
    <row r="236" spans="1:23" ht="18.75" hidden="1" outlineLevel="2">
      <c r="A236" s="1567" t="s">
        <v>398</v>
      </c>
      <c r="B236" s="1555" t="s">
        <v>143</v>
      </c>
      <c r="C236" s="1585" t="s">
        <v>209</v>
      </c>
      <c r="D236" s="333" t="e">
        <f>IF(('Pl 2016-20 PFC'!#REF!)=0,"",'Pl 2016-20 PFC'!#REF!)</f>
        <v>#REF!</v>
      </c>
      <c r="E236" s="755" t="e">
        <f>IF(('Pl 2016-20 PFC'!#REF!)=0,"",'Pl 2016-20 PFC'!#REF!)</f>
        <v>#REF!</v>
      </c>
      <c r="F236" s="755" t="e">
        <f>IF(('Pl 2016-20 PFC'!#REF!)=0,"",'Pl 2016-20 PFC'!#REF!)</f>
        <v>#REF!</v>
      </c>
      <c r="G236" s="1525">
        <f>IF(('Pl 2016-20 PFC'!D250)=0,"",'Pl 2016-20 PFC'!D250)</f>
        <v>1579000</v>
      </c>
      <c r="H236" s="1525" t="str">
        <f>IF(('Pl 2016-20 PFC'!E250)=0,"",'Pl 2016-20 PFC'!E250)</f>
        <v/>
      </c>
      <c r="I236" s="1525">
        <f>IF(('Pl 2016-20 PFC'!F250)=0,"",'Pl 2016-20 PFC'!F250)</f>
        <v>1579000</v>
      </c>
      <c r="J236" s="755" t="e">
        <f>IF(('Pl 2016-20 PFC'!#REF!)=0,"",'Pl 2016-20 PFC'!#REF!)</f>
        <v>#REF!</v>
      </c>
    </row>
    <row r="237" spans="1:23" ht="18.75" hidden="1" outlineLevel="2">
      <c r="A237" s="1567" t="s">
        <v>207</v>
      </c>
      <c r="B237" s="1555" t="s">
        <v>399</v>
      </c>
      <c r="C237" s="1585" t="s">
        <v>203</v>
      </c>
      <c r="D237" s="333" t="e">
        <f>SUM(D238:D238)</f>
        <v>#REF!</v>
      </c>
      <c r="E237" s="755" t="e">
        <f>SUM(E238:E238)</f>
        <v>#REF!</v>
      </c>
      <c r="F237" s="755" t="e">
        <f>SUM(F238:F238)</f>
        <v>#REF!</v>
      </c>
      <c r="G237" s="1525">
        <f>'Pl 2016-20 PFC'!D243</f>
        <v>971000</v>
      </c>
      <c r="H237" s="1525"/>
      <c r="I237" s="1525">
        <f>'Pl 2016-20 PFC'!F243</f>
        <v>971000</v>
      </c>
      <c r="J237" s="755" t="e">
        <f>SUM(J238:J238)</f>
        <v>#REF!</v>
      </c>
    </row>
    <row r="238" spans="1:23" ht="18.75" hidden="1" outlineLevel="2">
      <c r="A238" s="1567" t="s">
        <v>400</v>
      </c>
      <c r="B238" s="1555" t="s">
        <v>143</v>
      </c>
      <c r="C238" s="1585" t="s">
        <v>203</v>
      </c>
      <c r="D238" s="333" t="e">
        <f>IF(('Pl 2016-20 PFC'!#REF!)=0,"",'Pl 2016-20 PFC'!#REF!)</f>
        <v>#REF!</v>
      </c>
      <c r="E238" s="755" t="e">
        <f>IF(('Pl 2016-20 PFC'!#REF!)=0,"",'Pl 2016-20 PFC'!#REF!)</f>
        <v>#REF!</v>
      </c>
      <c r="F238" s="755" t="e">
        <f>IF(('Pl 2016-20 PFC'!#REF!)=0,"",'Pl 2016-20 PFC'!#REF!)</f>
        <v>#REF!</v>
      </c>
      <c r="G238" s="1525">
        <f>IF(('Pl 2016-20 PFC'!D244)=0,"",'Pl 2016-20 PFC'!D244)</f>
        <v>965000</v>
      </c>
      <c r="H238" s="1525"/>
      <c r="I238" s="1525">
        <f>IF(('Pl 2016-20 PFC'!F244)=0,"",'Pl 2016-20 PFC'!F244)</f>
        <v>965000</v>
      </c>
      <c r="J238" s="755" t="e">
        <f>IF(('Pl 2016-20 PFC'!#REF!)=0,"",'Pl 2016-20 PFC'!#REF!)</f>
        <v>#REF!</v>
      </c>
    </row>
    <row r="239" spans="1:23" ht="18.75" hidden="1" outlineLevel="2">
      <c r="A239" s="1567"/>
      <c r="B239" s="1555" t="str">
        <f>'Pl 2016-20 PFC'!B252</f>
        <v>Pozostałe</v>
      </c>
      <c r="C239" s="1585" t="s">
        <v>80</v>
      </c>
      <c r="D239" s="333" t="e">
        <f>D240+D242</f>
        <v>#REF!</v>
      </c>
      <c r="E239" s="755" t="e">
        <f>E240+E242</f>
        <v>#REF!</v>
      </c>
      <c r="F239" s="755"/>
      <c r="G239" s="1525"/>
      <c r="H239" s="1525"/>
      <c r="I239" s="1525"/>
      <c r="J239" s="755"/>
    </row>
    <row r="240" spans="1:23" ht="18.75" outlineLevel="1" collapsed="1">
      <c r="A240" s="1567" t="s">
        <v>207</v>
      </c>
      <c r="B240" s="1555" t="s">
        <v>651</v>
      </c>
      <c r="C240" s="1585" t="s">
        <v>1055</v>
      </c>
      <c r="D240" s="333" t="e">
        <f>'Pl 2016-20 PFC'!#REF!</f>
        <v>#REF!</v>
      </c>
      <c r="E240" s="755" t="e">
        <f>'Pl 2016-20 PFC'!#REF!</f>
        <v>#REF!</v>
      </c>
      <c r="F240" s="755" t="e">
        <f>'Pl 2016-20 PFC'!#REF!</f>
        <v>#REF!</v>
      </c>
      <c r="G240" s="1525">
        <f>'Pl 2016-20 PFC'!D255</f>
        <v>42619000</v>
      </c>
      <c r="H240" s="1525">
        <f>'Pl 2016-20 PFC'!E255</f>
        <v>0</v>
      </c>
      <c r="I240" s="1525">
        <f>'Pl 2016-20 PFC'!F255</f>
        <v>42619000</v>
      </c>
      <c r="J240" s="755" t="e">
        <f>'Pl 2016-20 PFC'!#REF!</f>
        <v>#REF!</v>
      </c>
    </row>
    <row r="241" spans="1:23" ht="18.75" hidden="1" outlineLevel="2">
      <c r="A241" s="1567" t="s">
        <v>400</v>
      </c>
      <c r="B241" s="1555" t="s">
        <v>401</v>
      </c>
      <c r="C241" s="1585" t="s">
        <v>219</v>
      </c>
      <c r="D241" s="333" t="e">
        <f t="shared" ref="D241:J241" si="56">D249</f>
        <v>#REF!</v>
      </c>
      <c r="E241" s="755" t="e">
        <f t="shared" si="56"/>
        <v>#REF!</v>
      </c>
      <c r="F241" s="755" t="e">
        <f t="shared" si="56"/>
        <v>#REF!</v>
      </c>
      <c r="G241" s="1525">
        <f t="shared" si="56"/>
        <v>1987000</v>
      </c>
      <c r="H241" s="1525" t="str">
        <f t="shared" si="56"/>
        <v>0</v>
      </c>
      <c r="I241" s="1525">
        <f t="shared" si="56"/>
        <v>1987000</v>
      </c>
      <c r="J241" s="755" t="e">
        <f t="shared" si="56"/>
        <v>#REF!</v>
      </c>
    </row>
    <row r="242" spans="1:23" ht="18.75" outlineLevel="1" collapsed="1">
      <c r="A242" s="1567" t="s">
        <v>210</v>
      </c>
      <c r="B242" s="1561" t="s">
        <v>402</v>
      </c>
      <c r="C242" s="1585" t="s">
        <v>80</v>
      </c>
      <c r="D242" s="333" t="e">
        <f t="shared" ref="D242:J242" si="57">SUM(D243:D243)</f>
        <v>#REF!</v>
      </c>
      <c r="E242" s="755" t="e">
        <f t="shared" si="57"/>
        <v>#REF!</v>
      </c>
      <c r="F242" s="755" t="e">
        <f t="shared" si="57"/>
        <v>#REF!</v>
      </c>
      <c r="G242" s="1525">
        <f t="shared" si="57"/>
        <v>33691000</v>
      </c>
      <c r="H242" s="1525">
        <f t="shared" si="57"/>
        <v>0</v>
      </c>
      <c r="I242" s="1525">
        <f t="shared" si="57"/>
        <v>33691000</v>
      </c>
      <c r="J242" s="755" t="e">
        <f t="shared" si="57"/>
        <v>#REF!</v>
      </c>
    </row>
    <row r="243" spans="1:23" ht="18.75" hidden="1" outlineLevel="2">
      <c r="A243" s="1567"/>
      <c r="B243" s="1561" t="s">
        <v>143</v>
      </c>
      <c r="C243" s="1585" t="s">
        <v>80</v>
      </c>
      <c r="D243" s="333" t="e">
        <f>'Pl 2016-20 PFC'!#REF!</f>
        <v>#REF!</v>
      </c>
      <c r="E243" s="755" t="e">
        <f>'Pl 2016-20 PFC'!#REF!</f>
        <v>#REF!</v>
      </c>
      <c r="F243" s="755" t="e">
        <f>'Pl 2016-20 PFC'!#REF!</f>
        <v>#REF!</v>
      </c>
      <c r="G243" s="1525">
        <f>'Pl 2016-20 PFC'!D272</f>
        <v>33691000</v>
      </c>
      <c r="H243" s="1525">
        <f>'Pl 2016-20 PFC'!E272</f>
        <v>0</v>
      </c>
      <c r="I243" s="1525">
        <f>'Pl 2016-20 PFC'!F272</f>
        <v>33691000</v>
      </c>
      <c r="J243" s="755" t="e">
        <f>'Pl 2016-20 PFC'!#REF!</f>
        <v>#REF!</v>
      </c>
    </row>
    <row r="244" spans="1:23" s="358" customFormat="1" ht="18.75" hidden="1" outlineLevel="2">
      <c r="A244" s="1567"/>
      <c r="B244" s="1561" t="s">
        <v>403</v>
      </c>
      <c r="C244" s="1585"/>
      <c r="D244" s="333" t="e">
        <f t="shared" ref="D244:J244" si="58">SUM(D245:D245)</f>
        <v>#REF!</v>
      </c>
      <c r="E244" s="755" t="e">
        <f t="shared" si="58"/>
        <v>#REF!</v>
      </c>
      <c r="F244" s="755" t="e">
        <f t="shared" si="58"/>
        <v>#REF!</v>
      </c>
      <c r="G244" s="1525">
        <f t="shared" si="58"/>
        <v>32323000</v>
      </c>
      <c r="H244" s="1525">
        <f t="shared" si="58"/>
        <v>0</v>
      </c>
      <c r="I244" s="1525">
        <f t="shared" si="58"/>
        <v>32323000</v>
      </c>
      <c r="J244" s="755" t="e">
        <f t="shared" si="58"/>
        <v>#REF!</v>
      </c>
      <c r="K244" s="356"/>
      <c r="L244" s="356"/>
      <c r="M244" s="356"/>
      <c r="N244" s="356"/>
      <c r="O244" s="356"/>
      <c r="P244" s="356"/>
      <c r="Q244" s="356"/>
      <c r="R244" s="356"/>
      <c r="S244" s="356"/>
      <c r="T244" s="356"/>
      <c r="U244" s="356"/>
      <c r="V244" s="357"/>
      <c r="W244" s="357"/>
    </row>
    <row r="245" spans="1:23" s="358" customFormat="1" ht="18.75" hidden="1" outlineLevel="2">
      <c r="A245" s="1567"/>
      <c r="B245" s="1561" t="s">
        <v>271</v>
      </c>
      <c r="C245" s="1585" t="s">
        <v>80</v>
      </c>
      <c r="D245" s="333" t="e">
        <f>SUM(D246:D248)</f>
        <v>#REF!</v>
      </c>
      <c r="E245" s="755" t="e">
        <f>SUM(E246:E248)</f>
        <v>#REF!</v>
      </c>
      <c r="F245" s="755" t="e">
        <f>SUM(F246,F248:F250,F251)</f>
        <v>#REF!</v>
      </c>
      <c r="G245" s="1525">
        <f>SUM(G246,G248:G250,G251)</f>
        <v>32323000</v>
      </c>
      <c r="H245" s="1525">
        <f>SUM(H246,H248:H250,H251)</f>
        <v>0</v>
      </c>
      <c r="I245" s="1525">
        <f>SUM(I246,I248:I250,I251)</f>
        <v>32323000</v>
      </c>
      <c r="J245" s="755" t="e">
        <f>SUM(J246,J248:J250,J251)</f>
        <v>#REF!</v>
      </c>
      <c r="K245" s="356"/>
      <c r="L245" s="356"/>
      <c r="M245" s="356"/>
      <c r="N245" s="356"/>
      <c r="O245" s="356"/>
      <c r="P245" s="356"/>
      <c r="Q245" s="356"/>
      <c r="R245" s="356"/>
      <c r="S245" s="356"/>
      <c r="T245" s="356"/>
      <c r="U245" s="356"/>
      <c r="V245" s="357"/>
      <c r="W245" s="357"/>
    </row>
    <row r="246" spans="1:23" ht="18.75" hidden="1" outlineLevel="2">
      <c r="A246" s="1567"/>
      <c r="B246" s="1561" t="s">
        <v>404</v>
      </c>
      <c r="C246" s="1585" t="s">
        <v>216</v>
      </c>
      <c r="D246" s="333" t="e">
        <f>IF(('Pl 2016-20 PFC'!#REF!)=0,"",'Pl 2016-20 PFC'!#REF!)</f>
        <v>#REF!</v>
      </c>
      <c r="E246" s="755" t="e">
        <f>IF(('Pl 2016-20 PFC'!#REF!)=0,"",'Pl 2016-20 PFC'!#REF!)</f>
        <v>#REF!</v>
      </c>
      <c r="F246" s="755" t="e">
        <f>IF(('Pl 2016-20 PFC'!#REF!)=0,"",'Pl 2016-20 PFC'!#REF!)</f>
        <v>#REF!</v>
      </c>
      <c r="G246" s="1525">
        <f>IF(('Pl 2016-20 PFC'!D258)=0,"",'Pl 2016-20 PFC'!D258)</f>
        <v>4314000</v>
      </c>
      <c r="H246" s="1525" t="str">
        <f>IF(('Pl 2016-20 PFC'!E258)=0,"",'Pl 2016-20 PFC'!E258)</f>
        <v/>
      </c>
      <c r="I246" s="1525">
        <f>IF(('Pl 2016-20 PFC'!F258)=0,"",'Pl 2016-20 PFC'!F258)</f>
        <v>4314000</v>
      </c>
      <c r="J246" s="755" t="e">
        <f>IF(('Pl 2016-20 PFC'!#REF!)=0,"",'Pl 2016-20 PFC'!#REF!)</f>
        <v>#REF!</v>
      </c>
    </row>
    <row r="247" spans="1:23" ht="18.75" hidden="1" outlineLevel="2">
      <c r="A247" s="1606"/>
      <c r="B247" s="1604" t="str">
        <f>'Pl 2016-20 PFC'!B261</f>
        <v>- nagrody konkursowe</v>
      </c>
      <c r="C247" s="1590"/>
      <c r="D247" s="1491"/>
      <c r="E247" s="1492"/>
      <c r="F247" s="1492"/>
      <c r="G247" s="1525">
        <f>IF(('Pl 2016-20 PFC'!D261)=0,"",'Pl 2016-20 PFC'!D261)</f>
        <v>30000</v>
      </c>
      <c r="H247" s="1525" t="str">
        <f>IF(('Pl 2016-20 PFC'!E261)=0,"",'Pl 2016-20 PFC'!E261)</f>
        <v/>
      </c>
      <c r="I247" s="1525">
        <f>IF(('Pl 2016-20 PFC'!F261)=0,"",'Pl 2016-20 PFC'!F261)</f>
        <v>30000</v>
      </c>
      <c r="J247" s="1492"/>
    </row>
    <row r="248" spans="1:23" ht="18.75" hidden="1" outlineLevel="2">
      <c r="A248" s="1567"/>
      <c r="B248" s="1561" t="s">
        <v>405</v>
      </c>
      <c r="C248" s="1585" t="s">
        <v>218</v>
      </c>
      <c r="D248" s="333" t="e">
        <f>IF(('Pl 2016-20 PFC'!#REF!)=0,"",'Pl 2016-20 PFC'!#REF!)</f>
        <v>#REF!</v>
      </c>
      <c r="E248" s="755" t="e">
        <f>IF(('Pl 2016-20 PFC'!#REF!)=0,"",'Pl 2016-20 PFC'!#REF!)</f>
        <v>#REF!</v>
      </c>
      <c r="F248" s="755" t="e">
        <f>IF(('Pl 2016-20 PFC'!#REF!)=0,"",'Pl 2016-20 PFC'!#REF!)</f>
        <v>#REF!</v>
      </c>
      <c r="G248" s="1525">
        <f>IF(('Pl 2016-20 PFC'!D262)=0,"",'Pl 2016-20 PFC'!D262)</f>
        <v>1643000</v>
      </c>
      <c r="H248" s="1525" t="str">
        <f>IF(('Pl 2016-20 PFC'!E262)=0,"",'Pl 2016-20 PFC'!E262)</f>
        <v/>
      </c>
      <c r="I248" s="1525">
        <f>IF(('Pl 2016-20 PFC'!F262)=0,"",'Pl 2016-20 PFC'!F262)</f>
        <v>1643000</v>
      </c>
      <c r="J248" s="755" t="e">
        <f>IF(('Pl 2016-20 PFC'!#REF!)=0,"",'Pl 2016-20 PFC'!#REF!)</f>
        <v>#REF!</v>
      </c>
    </row>
    <row r="249" spans="1:23" ht="18.75" hidden="1" outlineLevel="2">
      <c r="A249" s="1567"/>
      <c r="B249" s="1561" t="s">
        <v>62</v>
      </c>
      <c r="C249" s="1585" t="s">
        <v>219</v>
      </c>
      <c r="D249" s="333" t="e">
        <f>IF(('Pl 2016-20 PFC'!#REF!)=0,"0",'Pl 2016-20 PFC'!#REF!)</f>
        <v>#REF!</v>
      </c>
      <c r="E249" s="755" t="e">
        <f>IF(('Pl 2016-20 PFC'!#REF!)=0,"0",'Pl 2016-20 PFC'!#REF!)</f>
        <v>#REF!</v>
      </c>
      <c r="F249" s="755" t="e">
        <f>IF(('Pl 2016-20 PFC'!#REF!)=0,"0",'Pl 2016-20 PFC'!#REF!)</f>
        <v>#REF!</v>
      </c>
      <c r="G249" s="1525">
        <f>IF(('Pl 2016-20 PFC'!D263)=0,"0",'Pl 2016-20 PFC'!D263)</f>
        <v>1987000</v>
      </c>
      <c r="H249" s="1525" t="str">
        <f>IF(('Pl 2016-20 PFC'!E263)=0,"0",'Pl 2016-20 PFC'!E263)</f>
        <v>0</v>
      </c>
      <c r="I249" s="1525">
        <f>IF(('Pl 2016-20 PFC'!F263)=0,"0",'Pl 2016-20 PFC'!F263)</f>
        <v>1987000</v>
      </c>
      <c r="J249" s="755" t="e">
        <f>IF(('Pl 2016-20 PFC'!#REF!)=0,"0",'Pl 2016-20 PFC'!#REF!)</f>
        <v>#REF!</v>
      </c>
    </row>
    <row r="250" spans="1:23" ht="18.75" hidden="1" outlineLevel="2">
      <c r="A250" s="1567"/>
      <c r="B250" s="1561" t="s">
        <v>406</v>
      </c>
      <c r="C250" s="1585" t="s">
        <v>221</v>
      </c>
      <c r="D250" s="333" t="e">
        <f>IF(('Pl 2016-20 PFC'!#REF!)=0,"",'Pl 2016-20 PFC'!#REF!)</f>
        <v>#REF!</v>
      </c>
      <c r="E250" s="755" t="e">
        <f>IF(('Pl 2016-20 PFC'!#REF!)=0,"",'Pl 2016-20 PFC'!#REF!)</f>
        <v>#REF!</v>
      </c>
      <c r="F250" s="755" t="e">
        <f>IF(('Pl 2016-20 PFC'!#REF!)=0,"",'Pl 2016-20 PFC'!#REF!)</f>
        <v>#REF!</v>
      </c>
      <c r="G250" s="1525">
        <f>IF(('Pl 2016-20 PFC'!D264)=0,"",'Pl 2016-20 PFC'!D264)</f>
        <v>881000</v>
      </c>
      <c r="H250" s="1525" t="str">
        <f>IF(('Pl 2016-20 PFC'!E264)=0,"",'Pl 2016-20 PFC'!E264)</f>
        <v/>
      </c>
      <c r="I250" s="1525">
        <f>IF(('Pl 2016-20 PFC'!F264)=0,"",'Pl 2016-20 PFC'!F264)</f>
        <v>881000</v>
      </c>
      <c r="J250" s="755" t="e">
        <f>IF(('Pl 2016-20 PFC'!#REF!)=0,"",'Pl 2016-20 PFC'!#REF!)</f>
        <v>#REF!</v>
      </c>
    </row>
    <row r="251" spans="1:23" ht="18.75" hidden="1" outlineLevel="2">
      <c r="A251" s="1567"/>
      <c r="B251" s="1604" t="str">
        <f>'Pl 2016-20 PFC'!B265</f>
        <v>- pozostałe usługi obce</v>
      </c>
      <c r="C251" s="1585" t="s">
        <v>223</v>
      </c>
      <c r="D251" s="333" t="e">
        <f>IF(('Pl 2016-20 PFC'!#REF!)=0,"",'Pl 2016-20 PFC'!#REF!)</f>
        <v>#REF!</v>
      </c>
      <c r="E251" s="755" t="e">
        <f>IF(('Pl 2016-20 PFC'!#REF!)=0,"",'Pl 2016-20 PFC'!#REF!)</f>
        <v>#REF!</v>
      </c>
      <c r="F251" s="755" t="e">
        <f>IF(('Pl 2016-20 PFC'!#REF!)=0,"",'Pl 2016-20 PFC'!#REF!)</f>
        <v>#REF!</v>
      </c>
      <c r="G251" s="1525">
        <f>IF(('Pl 2016-20 PFC'!D265)=0,"",'Pl 2016-20 PFC'!D265)</f>
        <v>23498000</v>
      </c>
      <c r="H251" s="1525" t="str">
        <f>IF(('Pl 2016-20 PFC'!E265)=0,"",'Pl 2016-20 PFC'!E265)</f>
        <v/>
      </c>
      <c r="I251" s="1525">
        <f>IF(('Pl 2016-20 PFC'!F265)=0,"",'Pl 2016-20 PFC'!F265)</f>
        <v>23498000</v>
      </c>
      <c r="J251" s="755" t="e">
        <f>IF(('Pl 2016-20 PFC'!#REF!)=0,"",'Pl 2016-20 PFC'!#REF!)</f>
        <v>#REF!</v>
      </c>
    </row>
    <row r="252" spans="1:23" ht="18.75" hidden="1" outlineLevel="2">
      <c r="A252" s="1606"/>
      <c r="B252" s="1604" t="str">
        <f>'Pl 2016-20 PFC'!B266</f>
        <v>- pozostałe usługi obce ue</v>
      </c>
      <c r="C252" s="1590"/>
      <c r="D252" s="1491"/>
      <c r="E252" s="1492"/>
      <c r="F252" s="1492"/>
      <c r="G252" s="1525">
        <f>IF(('Pl 2016-20 PFC'!D266)=0,"",'Pl 2016-20 PFC'!D266)</f>
        <v>77000</v>
      </c>
      <c r="H252" s="1525" t="str">
        <f>IF(('Pl 2016-20 PFC'!E266)=0,"",'Pl 2016-20 PFC'!E266)</f>
        <v/>
      </c>
      <c r="I252" s="1525">
        <f>IF(('Pl 2016-20 PFC'!F266)=0,"",'Pl 2016-20 PFC'!F266)</f>
        <v>77000</v>
      </c>
      <c r="J252" s="1492"/>
    </row>
    <row r="253" spans="1:23" ht="18.75" hidden="1" outlineLevel="2">
      <c r="A253" s="1567"/>
      <c r="B253" s="1561" t="s">
        <v>224</v>
      </c>
      <c r="C253" s="1585" t="s">
        <v>225</v>
      </c>
      <c r="D253" s="333" t="e">
        <f>IF(('Pl 2016-20 PFC'!#REF!)=0,"",'Pl 2016-20 PFC'!#REF!)</f>
        <v>#REF!</v>
      </c>
      <c r="E253" s="755" t="e">
        <f>IF(('Pl 2016-20 PFC'!#REF!)=0,"",'Pl 2016-20 PFC'!#REF!)</f>
        <v>#REF!</v>
      </c>
      <c r="F253" s="755" t="e">
        <f>IF(('Pl 2016-20 PFC'!#REF!)=0,"",'Pl 2016-20 PFC'!#REF!)</f>
        <v>#REF!</v>
      </c>
      <c r="G253" s="1525" t="str">
        <f>IF(('Pl 2016-20 PFC'!D267)=0,"",'Pl 2016-20 PFC'!D267)</f>
        <v/>
      </c>
      <c r="H253" s="1525" t="str">
        <f>IF(('Pl 2016-20 PFC'!E267)=0,"",'Pl 2016-20 PFC'!E267)</f>
        <v/>
      </c>
      <c r="I253" s="1525" t="str">
        <f>IF(('Pl 2016-20 PFC'!F267)=0,"",'Pl 2016-20 PFC'!F267)</f>
        <v/>
      </c>
      <c r="J253" s="755" t="e">
        <f>IF(('Pl 2016-20 PFC'!#REF!)=0,"",'Pl 2016-20 PFC'!#REF!)</f>
        <v>#REF!</v>
      </c>
    </row>
    <row r="254" spans="1:23" ht="18.75" hidden="1" outlineLevel="2">
      <c r="A254" s="1567"/>
      <c r="B254" s="1604" t="str">
        <f>'Pl 2016-20 PFC'!B268</f>
        <v>- opłaty z tytułu zakupu usług telekomunikacyjnych (od 01.01.2015)</v>
      </c>
      <c r="C254" s="1585" t="s">
        <v>227</v>
      </c>
      <c r="D254" s="333" t="e">
        <f>IF(('Pl 2016-20 PFC'!#REF!)=0,"",'Pl 2016-20 PFC'!#REF!)</f>
        <v>#REF!</v>
      </c>
      <c r="E254" s="755" t="e">
        <f>IF(('Pl 2016-20 PFC'!#REF!)=0,"",'Pl 2016-20 PFC'!#REF!)</f>
        <v>#REF!</v>
      </c>
      <c r="F254" s="755" t="e">
        <f>IF(('Pl 2016-20 PFC'!#REF!)=0,"",'Pl 2016-20 PFC'!#REF!)</f>
        <v>#REF!</v>
      </c>
      <c r="G254" s="1525">
        <f>IF(('Pl 2016-20 PFC'!D268)=0,"",'Pl 2016-20 PFC'!D268)</f>
        <v>2750000</v>
      </c>
      <c r="H254" s="1525" t="str">
        <f>IF(('Pl 2016-20 PFC'!E268)=0,"",'Pl 2016-20 PFC'!E268)</f>
        <v/>
      </c>
      <c r="I254" s="1525">
        <f>IF(('Pl 2016-20 PFC'!F268)=0,"",'Pl 2016-20 PFC'!F268)</f>
        <v>2750000</v>
      </c>
      <c r="J254" s="755" t="e">
        <f>IF(('Pl 2016-20 PFC'!#REF!)=0,"",'Pl 2016-20 PFC'!#REF!)</f>
        <v>#REF!</v>
      </c>
    </row>
    <row r="255" spans="1:23" ht="18.75" hidden="1" outlineLevel="2">
      <c r="A255" s="1567"/>
      <c r="B255" s="1561" t="s">
        <v>229</v>
      </c>
      <c r="C255" s="1585" t="s">
        <v>230</v>
      </c>
      <c r="D255" s="333" t="e">
        <f>IF(('Pl 2016-20 PFC'!#REF!)=0,"",'Pl 2016-20 PFC'!#REF!)</f>
        <v>#REF!</v>
      </c>
      <c r="E255" s="755" t="e">
        <f>IF(('Pl 2016-20 PFC'!#REF!)=0,"",'Pl 2016-20 PFC'!#REF!)</f>
        <v>#REF!</v>
      </c>
      <c r="F255" s="755" t="e">
        <f>IF(('Pl 2016-20 PFC'!#REF!)=0,"",'Pl 2016-20 PFC'!#REF!)</f>
        <v>#REF!</v>
      </c>
      <c r="G255" s="1525">
        <f>IF(('Pl 2016-20 PFC'!D269)=0,"",'Pl 2016-20 PFC'!D269)</f>
        <v>100000</v>
      </c>
      <c r="H255" s="1525" t="str">
        <f>IF(('Pl 2016-20 PFC'!E269)=0,"",'Pl 2016-20 PFC'!E269)</f>
        <v/>
      </c>
      <c r="I255" s="1525">
        <f>IF(('Pl 2016-20 PFC'!F269)=0,"",'Pl 2016-20 PFC'!F269)</f>
        <v>100000</v>
      </c>
      <c r="J255" s="755" t="e">
        <f>IF(('Pl 2016-20 PFC'!#REF!)=0,"",'Pl 2016-20 PFC'!#REF!)</f>
        <v>#REF!</v>
      </c>
    </row>
    <row r="256" spans="1:23" ht="18.75" hidden="1" outlineLevel="2">
      <c r="A256" s="1606"/>
      <c r="B256" s="1604" t="str">
        <f>'Pl 2016-20 PFC'!B270</f>
        <v>- zakup usług obejmujących wykonanie ekspertyz, analiz i opinii</v>
      </c>
      <c r="C256" s="1590"/>
      <c r="D256" s="1491"/>
      <c r="E256" s="1492"/>
      <c r="F256" s="1492"/>
      <c r="G256" s="1525">
        <f>IF(('Pl 2016-20 PFC'!D270)=0,"",'Pl 2016-20 PFC'!D270)</f>
        <v>490000</v>
      </c>
      <c r="H256" s="1525" t="str">
        <f>IF(('Pl 2016-20 PFC'!E270)=0,"",'Pl 2016-20 PFC'!E270)</f>
        <v/>
      </c>
      <c r="I256" s="1525">
        <f>IF(('Pl 2016-20 PFC'!F270)=0,"",'Pl 2016-20 PFC'!F270)</f>
        <v>490000</v>
      </c>
      <c r="J256" s="1492"/>
    </row>
    <row r="257" spans="1:10" ht="18.75" hidden="1" outlineLevel="2">
      <c r="A257" s="1567"/>
      <c r="B257" s="1561" t="s">
        <v>231</v>
      </c>
      <c r="C257" s="1585" t="s">
        <v>232</v>
      </c>
      <c r="D257" s="333" t="e">
        <f>IF(('Pl 2016-20 PFC'!#REF!)=0,"",'Pl 2016-20 PFC'!#REF!)</f>
        <v>#REF!</v>
      </c>
      <c r="E257" s="755" t="e">
        <f>IF(('Pl 2016-20 PFC'!#REF!)=0,"",'Pl 2016-20 PFC'!#REF!)</f>
        <v>#REF!</v>
      </c>
      <c r="F257" s="755" t="e">
        <f>IF(('Pl 2016-20 PFC'!#REF!)=0,"",'Pl 2016-20 PFC'!#REF!)</f>
        <v>#REF!</v>
      </c>
      <c r="G257" s="1525">
        <f>IF(('Pl 2016-20 PFC'!D271)=0,"",'Pl 2016-20 PFC'!D271)</f>
        <v>6714000</v>
      </c>
      <c r="H257" s="1525" t="str">
        <f>IF(('Pl 2016-20 PFC'!E271)=0,"",'Pl 2016-20 PFC'!E271)</f>
        <v/>
      </c>
      <c r="I257" s="1525">
        <f>IF(('Pl 2016-20 PFC'!F271)=0,"",'Pl 2016-20 PFC'!F271)</f>
        <v>6714000</v>
      </c>
      <c r="J257" s="755" t="e">
        <f>IF(('Pl 2016-20 PFC'!#REF!)=0,"",'Pl 2016-20 PFC'!#REF!)</f>
        <v>#REF!</v>
      </c>
    </row>
    <row r="258" spans="1:10" ht="18.75" hidden="1" outlineLevel="2">
      <c r="A258" s="1567"/>
      <c r="B258" s="1561" t="s">
        <v>237</v>
      </c>
      <c r="C258" s="1585" t="s">
        <v>238</v>
      </c>
      <c r="D258" s="333" t="e">
        <f>IF(('Pl 2016-20 PFC'!#REF!)=0,"",'Pl 2016-20 PFC'!#REF!)</f>
        <v>#REF!</v>
      </c>
      <c r="E258" s="755" t="e">
        <f>IF(('Pl 2016-20 PFC'!#REF!)=0,"",'Pl 2016-20 PFC'!#REF!)</f>
        <v>#REF!</v>
      </c>
      <c r="F258" s="755" t="e">
        <f>IF(('Pl 2016-20 PFC'!#REF!)=0,"",'Pl 2016-20 PFC'!#REF!)</f>
        <v>#REF!</v>
      </c>
      <c r="G258" s="1525">
        <f>IF(('Pl 2016-20 PFC'!D274)=0,"",'Pl 2016-20 PFC'!D274)</f>
        <v>1680000</v>
      </c>
      <c r="H258" s="1525" t="str">
        <f>IF(('Pl 2016-20 PFC'!E274)=0,"",'Pl 2016-20 PFC'!E274)</f>
        <v/>
      </c>
      <c r="I258" s="1525">
        <f>IF(('Pl 2016-20 PFC'!F274)=0,"",'Pl 2016-20 PFC'!F274)</f>
        <v>1680000</v>
      </c>
      <c r="J258" s="755" t="e">
        <f>IF(('Pl 2016-20 PFC'!#REF!)=0,"",'Pl 2016-20 PFC'!#REF!)</f>
        <v>#REF!</v>
      </c>
    </row>
    <row r="259" spans="1:10" ht="18.75" hidden="1" outlineLevel="2">
      <c r="A259" s="1567"/>
      <c r="B259" s="1561" t="s">
        <v>239</v>
      </c>
      <c r="C259" s="1585" t="s">
        <v>240</v>
      </c>
      <c r="D259" s="333" t="e">
        <f>IF(('Pl 2016-20 PFC'!#REF!)=0,"",'Pl 2016-20 PFC'!#REF!)</f>
        <v>#REF!</v>
      </c>
      <c r="E259" s="755" t="e">
        <f>IF(('Pl 2016-20 PFC'!#REF!)=0,"",'Pl 2016-20 PFC'!#REF!)</f>
        <v>#REF!</v>
      </c>
      <c r="F259" s="755" t="e">
        <f>IF(('Pl 2016-20 PFC'!#REF!)=0,"",'Pl 2016-20 PFC'!#REF!)</f>
        <v>#REF!</v>
      </c>
      <c r="G259" s="1525">
        <f>IF(('Pl 2016-20 PFC'!D275)=0,"",'Pl 2016-20 PFC'!D275)</f>
        <v>80000</v>
      </c>
      <c r="H259" s="1525" t="str">
        <f>IF(('Pl 2016-20 PFC'!E275)=0,"",'Pl 2016-20 PFC'!E275)</f>
        <v/>
      </c>
      <c r="I259" s="1525">
        <f>IF(('Pl 2016-20 PFC'!F275)=0,"",'Pl 2016-20 PFC'!F275)</f>
        <v>80000</v>
      </c>
      <c r="J259" s="755" t="e">
        <f>IF(('Pl 2016-20 PFC'!#REF!)=0,"",'Pl 2016-20 PFC'!#REF!)</f>
        <v>#REF!</v>
      </c>
    </row>
    <row r="260" spans="1:10" ht="18.75" hidden="1" outlineLevel="2">
      <c r="A260" s="1567"/>
      <c r="B260" s="1561" t="s">
        <v>241</v>
      </c>
      <c r="C260" s="1585" t="s">
        <v>242</v>
      </c>
      <c r="D260" s="333" t="e">
        <f>IF(('Pl 2016-20 PFC'!#REF!)=0,"",'Pl 2016-20 PFC'!#REF!)</f>
        <v>#REF!</v>
      </c>
      <c r="E260" s="755" t="e">
        <f>IF(('Pl 2016-20 PFC'!#REF!)=0,"",'Pl 2016-20 PFC'!#REF!)</f>
        <v>#REF!</v>
      </c>
      <c r="F260" s="755" t="e">
        <f>IF(('Pl 2016-20 PFC'!#REF!)=0,"",'Pl 2016-20 PFC'!#REF!)</f>
        <v>#REF!</v>
      </c>
      <c r="G260" s="1525">
        <f>IF(('Pl 2016-20 PFC'!D276)=0,"",'Pl 2016-20 PFC'!D276)</f>
        <v>3544000</v>
      </c>
      <c r="H260" s="1525" t="str">
        <f>IF(('Pl 2016-20 PFC'!E276)=0,"",'Pl 2016-20 PFC'!E276)</f>
        <v/>
      </c>
      <c r="I260" s="1525">
        <f>IF(('Pl 2016-20 PFC'!F276)=0,"",'Pl 2016-20 PFC'!F276)</f>
        <v>3544000</v>
      </c>
      <c r="J260" s="755" t="e">
        <f>IF(('Pl 2016-20 PFC'!#REF!)=0,"",'Pl 2016-20 PFC'!#REF!)</f>
        <v>#REF!</v>
      </c>
    </row>
    <row r="261" spans="1:10" ht="18.75" hidden="1" outlineLevel="2">
      <c r="A261" s="1567"/>
      <c r="B261" s="1561" t="s">
        <v>243</v>
      </c>
      <c r="C261" s="1585" t="s">
        <v>244</v>
      </c>
      <c r="D261" s="333" t="e">
        <f>IF(('Pl 2016-20 PFC'!#REF!)=0,"",'Pl 2016-20 PFC'!#REF!)</f>
        <v>#REF!</v>
      </c>
      <c r="E261" s="755" t="e">
        <f>IF(('Pl 2016-20 PFC'!#REF!)=0,"",'Pl 2016-20 PFC'!#REF!)</f>
        <v>#REF!</v>
      </c>
      <c r="F261" s="755" t="e">
        <f>IF(('Pl 2016-20 PFC'!#REF!)=0,"",'Pl 2016-20 PFC'!#REF!)</f>
        <v>#REF!</v>
      </c>
      <c r="G261" s="1525">
        <f>IF(('Pl 2016-20 PFC'!D277)=0,"",'Pl 2016-20 PFC'!D277)</f>
        <v>1112000</v>
      </c>
      <c r="H261" s="1525" t="str">
        <f>IF(('Pl 2016-20 PFC'!E277)=0,"",'Pl 2016-20 PFC'!E277)</f>
        <v/>
      </c>
      <c r="I261" s="1525">
        <f>IF(('Pl 2016-20 PFC'!F277)=0,"",'Pl 2016-20 PFC'!F277)</f>
        <v>1112000</v>
      </c>
      <c r="J261" s="755" t="e">
        <f>IF(('Pl 2016-20 PFC'!#REF!)=0,"",'Pl 2016-20 PFC'!#REF!)</f>
        <v>#REF!</v>
      </c>
    </row>
    <row r="262" spans="1:10" ht="18.75" hidden="1" outlineLevel="2">
      <c r="A262" s="1567"/>
      <c r="B262" s="1561" t="s">
        <v>245</v>
      </c>
      <c r="C262" s="1585" t="s">
        <v>246</v>
      </c>
      <c r="D262" s="333" t="e">
        <f>IF(('Pl 2016-20 PFC'!#REF!)=0,"",'Pl 2016-20 PFC'!#REF!)</f>
        <v>#REF!</v>
      </c>
      <c r="E262" s="755" t="e">
        <f>IF(('Pl 2016-20 PFC'!#REF!)=0,"",'Pl 2016-20 PFC'!#REF!)</f>
        <v>#REF!</v>
      </c>
      <c r="F262" s="755" t="e">
        <f>IF(('Pl 2016-20 PFC'!#REF!)=0,"",'Pl 2016-20 PFC'!#REF!)</f>
        <v>#REF!</v>
      </c>
      <c r="G262" s="1525">
        <f>IF(('Pl 2016-20 PFC'!D278)=0,"",'Pl 2016-20 PFC'!D278)</f>
        <v>61000</v>
      </c>
      <c r="H262" s="1525" t="str">
        <f>IF(('Pl 2016-20 PFC'!E278)=0,"",'Pl 2016-20 PFC'!E278)</f>
        <v/>
      </c>
      <c r="I262" s="1525">
        <f>IF(('Pl 2016-20 PFC'!F278)=0,"",'Pl 2016-20 PFC'!F278)</f>
        <v>61000</v>
      </c>
      <c r="J262" s="755" t="e">
        <f>IF(('Pl 2016-20 PFC'!#REF!)=0,"",'Pl 2016-20 PFC'!#REF!)</f>
        <v>#REF!</v>
      </c>
    </row>
    <row r="263" spans="1:10" ht="18.75" hidden="1" outlineLevel="2">
      <c r="A263" s="1567"/>
      <c r="B263" s="1561" t="s">
        <v>407</v>
      </c>
      <c r="C263" s="1585" t="s">
        <v>408</v>
      </c>
      <c r="D263" s="333" t="e">
        <f t="shared" ref="D263:J263" si="59">SUM(D264:D265)</f>
        <v>#REF!</v>
      </c>
      <c r="E263" s="755" t="e">
        <f t="shared" si="59"/>
        <v>#REF!</v>
      </c>
      <c r="F263" s="755" t="e">
        <f t="shared" si="59"/>
        <v>#REF!</v>
      </c>
      <c r="G263" s="1525">
        <f t="shared" si="59"/>
        <v>2000</v>
      </c>
      <c r="H263" s="1525">
        <f t="shared" si="59"/>
        <v>0</v>
      </c>
      <c r="I263" s="1525">
        <f t="shared" si="59"/>
        <v>2000</v>
      </c>
      <c r="J263" s="755" t="e">
        <f t="shared" si="59"/>
        <v>#REF!</v>
      </c>
    </row>
    <row r="264" spans="1:10" ht="18.75" hidden="1" outlineLevel="2">
      <c r="A264" s="1567"/>
      <c r="B264" s="1561" t="s">
        <v>247</v>
      </c>
      <c r="C264" s="1585" t="s">
        <v>248</v>
      </c>
      <c r="D264" s="333" t="e">
        <f>IF(('Pl 2016-20 PFC'!#REF!)=0,"",'Pl 2016-20 PFC'!#REF!)</f>
        <v>#REF!</v>
      </c>
      <c r="E264" s="755" t="e">
        <f>IF(('Pl 2016-20 PFC'!#REF!)=0,"",'Pl 2016-20 PFC'!#REF!)</f>
        <v>#REF!</v>
      </c>
      <c r="F264" s="755" t="e">
        <f>IF(('Pl 2016-20 PFC'!#REF!)=0,"",'Pl 2016-20 PFC'!#REF!)</f>
        <v>#REF!</v>
      </c>
      <c r="G264" s="1525" t="str">
        <f>IF(('Pl 2016-20 PFC'!D279)=0,"",'Pl 2016-20 PFC'!D279)</f>
        <v/>
      </c>
      <c r="H264" s="1525" t="str">
        <f>IF(('Pl 2016-20 PFC'!E279)=0,"",'Pl 2016-20 PFC'!E279)</f>
        <v/>
      </c>
      <c r="I264" s="1525" t="str">
        <f>IF(('Pl 2016-20 PFC'!F279)=0,"",'Pl 2016-20 PFC'!F279)</f>
        <v/>
      </c>
      <c r="J264" s="755" t="e">
        <f>IF(('Pl 2016-20 PFC'!#REF!)=0,"",'Pl 2016-20 PFC'!#REF!)</f>
        <v>#REF!</v>
      </c>
    </row>
    <row r="265" spans="1:10" ht="18.75" hidden="1" outlineLevel="2">
      <c r="A265" s="1567"/>
      <c r="B265" s="1561" t="s">
        <v>249</v>
      </c>
      <c r="C265" s="1585" t="s">
        <v>250</v>
      </c>
      <c r="D265" s="333" t="e">
        <f>IF(('Pl 2016-20 PFC'!#REF!)=0,"",'Pl 2016-20 PFC'!#REF!)</f>
        <v>#REF!</v>
      </c>
      <c r="E265" s="755" t="e">
        <f>IF(('Pl 2016-20 PFC'!#REF!)=0,"",'Pl 2016-20 PFC'!#REF!)</f>
        <v>#REF!</v>
      </c>
      <c r="F265" s="755" t="e">
        <f>IF(('Pl 2016-20 PFC'!#REF!)=0,"",'Pl 2016-20 PFC'!#REF!)</f>
        <v>#REF!</v>
      </c>
      <c r="G265" s="1525">
        <f>IF(('Pl 2016-20 PFC'!D280)=0,"",'Pl 2016-20 PFC'!D280)</f>
        <v>2000</v>
      </c>
      <c r="H265" s="1525" t="str">
        <f>IF(('Pl 2016-20 PFC'!E280)=0,"",'Pl 2016-20 PFC'!E280)</f>
        <v/>
      </c>
      <c r="I265" s="1525">
        <f>IF(('Pl 2016-20 PFC'!F280)=0,"",'Pl 2016-20 PFC'!F280)</f>
        <v>2000</v>
      </c>
      <c r="J265" s="755" t="e">
        <f>IF(('Pl 2016-20 PFC'!#REF!)=0,"",'Pl 2016-20 PFC'!#REF!)</f>
        <v>#REF!</v>
      </c>
    </row>
    <row r="266" spans="1:10" ht="18.75" hidden="1" outlineLevel="2">
      <c r="A266" s="1567"/>
      <c r="B266" s="1561" t="s">
        <v>251</v>
      </c>
      <c r="C266" s="1585" t="s">
        <v>252</v>
      </c>
      <c r="D266" s="333" t="e">
        <f>IF(('Pl 2016-20 PFC'!#REF!)=0,"",'Pl 2016-20 PFC'!#REF!)</f>
        <v>#REF!</v>
      </c>
      <c r="E266" s="755" t="e">
        <f>IF(('Pl 2016-20 PFC'!#REF!)=0,"",'Pl 2016-20 PFC'!#REF!)</f>
        <v>#REF!</v>
      </c>
      <c r="F266" s="755" t="e">
        <f>IF(('Pl 2016-20 PFC'!#REF!)=0,"",'Pl 2016-20 PFC'!#REF!)</f>
        <v>#REF!</v>
      </c>
      <c r="G266" s="1525">
        <f>IF(('Pl 2016-20 PFC'!D281)=0,"",'Pl 2016-20 PFC'!D281)</f>
        <v>46000</v>
      </c>
      <c r="H266" s="1525" t="str">
        <f>IF(('Pl 2016-20 PFC'!E281)=0,"",'Pl 2016-20 PFC'!E281)</f>
        <v/>
      </c>
      <c r="I266" s="1525">
        <f>IF(('Pl 2016-20 PFC'!F281)=0,"",'Pl 2016-20 PFC'!F281)</f>
        <v>46000</v>
      </c>
      <c r="J266" s="755" t="e">
        <f>IF(('Pl 2016-20 PFC'!#REF!)=0,"",'Pl 2016-20 PFC'!#REF!)</f>
        <v>#REF!</v>
      </c>
    </row>
    <row r="267" spans="1:10" ht="18.75" hidden="1" outlineLevel="2">
      <c r="A267" s="1567"/>
      <c r="B267" s="1561" t="s">
        <v>623</v>
      </c>
      <c r="C267" s="1585" t="s">
        <v>624</v>
      </c>
      <c r="D267" s="333" t="e">
        <f>IF(('Pl 2016-20 PFC'!#REF!)=0,"",'Pl 2016-20 PFC'!#REF!)</f>
        <v>#REF!</v>
      </c>
      <c r="E267" s="755" t="e">
        <f>IF(('Pl 2016-20 PFC'!#REF!)=0,"",'Pl 2016-20 PFC'!#REF!)</f>
        <v>#REF!</v>
      </c>
      <c r="F267" s="755" t="e">
        <f>IF(('Pl 2016-20 PFC'!#REF!)=0,"",'Pl 2016-20 PFC'!#REF!)</f>
        <v>#REF!</v>
      </c>
      <c r="G267" s="1525">
        <f>IF(('Pl 2016-20 PFC'!D282)=0,"",'Pl 2016-20 PFC'!D282)</f>
        <v>34000</v>
      </c>
      <c r="H267" s="1525" t="str">
        <f>IF(('Pl 2016-20 PFC'!E282)=0,"",'Pl 2016-20 PFC'!E282)</f>
        <v/>
      </c>
      <c r="I267" s="1525">
        <f>IF(('Pl 2016-20 PFC'!F282)=0,"",'Pl 2016-20 PFC'!F282)</f>
        <v>34000</v>
      </c>
      <c r="J267" s="755" t="e">
        <f>IF(('Pl 2016-20 PFC'!#REF!)=0,"",'Pl 2016-20 PFC'!#REF!)</f>
        <v>#REF!</v>
      </c>
    </row>
    <row r="268" spans="1:10" ht="18.75" hidden="1" outlineLevel="2">
      <c r="A268" s="1567"/>
      <c r="B268" s="1561" t="s">
        <v>253</v>
      </c>
      <c r="C268" s="1585" t="s">
        <v>254</v>
      </c>
      <c r="D268" s="333" t="e">
        <f>IF(('Pl 2016-20 PFC'!#REF!)=0,"",'Pl 2016-20 PFC'!#REF!)</f>
        <v>#REF!</v>
      </c>
      <c r="E268" s="755" t="e">
        <f>IF(('Pl 2016-20 PFC'!#REF!)=0,"",'Pl 2016-20 PFC'!#REF!)</f>
        <v>#REF!</v>
      </c>
      <c r="F268" s="755" t="e">
        <f>IF(('Pl 2016-20 PFC'!#REF!)=0,"",'Pl 2016-20 PFC'!#REF!)</f>
        <v>#REF!</v>
      </c>
      <c r="G268" s="1525" t="str">
        <f>IF(('Pl 2016-20 PFC'!D283)=0,"",'Pl 2016-20 PFC'!D283)</f>
        <v/>
      </c>
      <c r="H268" s="1525" t="str">
        <f>IF(('Pl 2016-20 PFC'!E283)=0,"",'Pl 2016-20 PFC'!E283)</f>
        <v/>
      </c>
      <c r="I268" s="1525" t="str">
        <f>IF(('Pl 2016-20 PFC'!F283)=0,"",'Pl 2016-20 PFC'!F283)</f>
        <v/>
      </c>
      <c r="J268" s="755" t="e">
        <f>IF(('Pl 2016-20 PFC'!#REF!)=0,"",'Pl 2016-20 PFC'!#REF!)</f>
        <v>#REF!</v>
      </c>
    </row>
    <row r="269" spans="1:10" ht="18.75" hidden="1" outlineLevel="2">
      <c r="A269" s="1567"/>
      <c r="B269" s="1561" t="s">
        <v>124</v>
      </c>
      <c r="C269" s="1585" t="s">
        <v>255</v>
      </c>
      <c r="D269" s="333" t="e">
        <f>IF(('Pl 2016-20 PFC'!#REF!)=0,"",'Pl 2016-20 PFC'!#REF!)</f>
        <v>#REF!</v>
      </c>
      <c r="E269" s="755" t="e">
        <f>IF(('Pl 2016-20 PFC'!#REF!)=0,"",'Pl 2016-20 PFC'!#REF!)</f>
        <v>#REF!</v>
      </c>
      <c r="F269" s="755" t="e">
        <f>IF(('Pl 2016-20 PFC'!#REF!)=0,"",'Pl 2016-20 PFC'!#REF!)</f>
        <v>#REF!</v>
      </c>
      <c r="G269" s="1525">
        <f>IF(('Pl 2016-20 PFC'!D284)=0,"",'Pl 2016-20 PFC'!D284)</f>
        <v>518000</v>
      </c>
      <c r="H269" s="1525" t="str">
        <f>IF(('Pl 2016-20 PFC'!E284)=0,"",'Pl 2016-20 PFC'!E284)</f>
        <v/>
      </c>
      <c r="I269" s="1525">
        <f>IF(('Pl 2016-20 PFC'!F284)=0,"",'Pl 2016-20 PFC'!F284)</f>
        <v>518000</v>
      </c>
      <c r="J269" s="755" t="e">
        <f>IF(('Pl 2016-20 PFC'!#REF!)=0,"",'Pl 2016-20 PFC'!#REF!)</f>
        <v>#REF!</v>
      </c>
    </row>
    <row r="270" spans="1:10" ht="18.75" hidden="1" outlineLevel="2">
      <c r="A270" s="1567"/>
      <c r="B270" s="1561" t="s">
        <v>409</v>
      </c>
      <c r="C270" s="1585" t="s">
        <v>257</v>
      </c>
      <c r="D270" s="333" t="e">
        <f>IF(('Pl 2016-20 PFC'!#REF!)=0,"",'Pl 2016-20 PFC'!#REF!)</f>
        <v>#REF!</v>
      </c>
      <c r="E270" s="755" t="e">
        <f>IF(('Pl 2016-20 PFC'!#REF!)=0,"",'Pl 2016-20 PFC'!#REF!)</f>
        <v>#REF!</v>
      </c>
      <c r="F270" s="755"/>
      <c r="G270" s="1525"/>
      <c r="H270" s="1525"/>
      <c r="I270" s="1525"/>
      <c r="J270" s="755"/>
    </row>
    <row r="271" spans="1:10" ht="18.75" hidden="1" outlineLevel="2">
      <c r="A271" s="1567"/>
      <c r="B271" s="1561" t="s">
        <v>410</v>
      </c>
      <c r="C271" s="1585" t="s">
        <v>259</v>
      </c>
      <c r="D271" s="333" t="e">
        <f>IF(('Pl 2016-20 PFC'!#REF!)=0,"",'Pl 2016-20 PFC'!#REF!)</f>
        <v>#REF!</v>
      </c>
      <c r="E271" s="755" t="e">
        <f>IF(('Pl 2016-20 PFC'!#REF!)=0,"",'Pl 2016-20 PFC'!#REF!)</f>
        <v>#REF!</v>
      </c>
      <c r="F271" s="755" t="e">
        <f>IF(('Pl 2016-20 PFC'!#REF!)=0,"",'Pl 2016-20 PFC'!#REF!)</f>
        <v>#REF!</v>
      </c>
      <c r="G271" s="1525">
        <f>IF(('Pl 2016-20 PFC'!D297)=0,"",'Pl 2016-20 PFC'!D297)</f>
        <v>14990000</v>
      </c>
      <c r="H271" s="1525" t="str">
        <f>IF(('Pl 2016-20 PFC'!E297)=0,"",'Pl 2016-20 PFC'!E297)</f>
        <v/>
      </c>
      <c r="I271" s="1525">
        <f>IF(('Pl 2016-20 PFC'!F297)=0,"",'Pl 2016-20 PFC'!F297)</f>
        <v>14990000</v>
      </c>
      <c r="J271" s="755" t="e">
        <f>IF(('Pl 2016-20 PFC'!#REF!)=0,"",'Pl 2016-20 PFC'!#REF!)</f>
        <v>#REF!</v>
      </c>
    </row>
    <row r="272" spans="1:10" ht="18.75" hidden="1" outlineLevel="2">
      <c r="A272" s="1567"/>
      <c r="B272" s="1561" t="s">
        <v>260</v>
      </c>
      <c r="C272" s="1585" t="s">
        <v>261</v>
      </c>
      <c r="D272" s="333" t="e">
        <f>IF(('Pl 2016-20 PFC'!#REF!)=0,"",'Pl 2016-20 PFC'!#REF!)</f>
        <v>#REF!</v>
      </c>
      <c r="E272" s="755" t="e">
        <f>IF(('Pl 2016-20 PFC'!#REF!)=0,"",'Pl 2016-20 PFC'!#REF!)</f>
        <v>#REF!</v>
      </c>
      <c r="F272" s="755" t="e">
        <f>IF(('Pl 2016-20 PFC'!#REF!)=0,"",'Pl 2016-20 PFC'!#REF!)</f>
        <v>#REF!</v>
      </c>
      <c r="G272" s="1525">
        <f>IF(('Pl 2016-20 PFC'!D300)=0,"",'Pl 2016-20 PFC'!D300)</f>
        <v>27996000</v>
      </c>
      <c r="H272" s="1525" t="str">
        <f>IF(('Pl 2016-20 PFC'!E300)=0,"",'Pl 2016-20 PFC'!E300)</f>
        <v/>
      </c>
      <c r="I272" s="1525">
        <f>IF(('Pl 2016-20 PFC'!F300)=0,"",'Pl 2016-20 PFC'!F300)</f>
        <v>27996000</v>
      </c>
      <c r="J272" s="755" t="e">
        <f>IF(('Pl 2016-20 PFC'!#REF!)=0,"",'Pl 2016-20 PFC'!#REF!)</f>
        <v>#REF!</v>
      </c>
    </row>
    <row r="273" spans="1:23" ht="18.75" hidden="1" outlineLevel="2">
      <c r="A273" s="1567"/>
      <c r="B273" s="1605" t="s">
        <v>654</v>
      </c>
      <c r="C273" s="1585" t="s">
        <v>653</v>
      </c>
      <c r="D273" s="333" t="e">
        <f>'Pl 2016-20 PFC'!#REF!</f>
        <v>#REF!</v>
      </c>
      <c r="E273" s="755" t="e">
        <f>'Pl 2016-20 PFC'!#REF!</f>
        <v>#REF!</v>
      </c>
      <c r="F273" s="755" t="e">
        <f>'Pl 2016-20 PFC'!#REF!</f>
        <v>#REF!</v>
      </c>
      <c r="G273" s="1525">
        <f>'Pl 2016-20 PFC'!D289</f>
        <v>1989000</v>
      </c>
      <c r="H273" s="1525">
        <f>'Pl 2016-20 PFC'!E289</f>
        <v>0</v>
      </c>
      <c r="I273" s="1525">
        <f>'Pl 2016-20 PFC'!F289</f>
        <v>1989000</v>
      </c>
      <c r="J273" s="755" t="e">
        <f>'Pl 2016-20 PFC'!#REF!</f>
        <v>#REF!</v>
      </c>
    </row>
    <row r="274" spans="1:23" ht="18.75" hidden="1" outlineLevel="2">
      <c r="A274" s="1567"/>
      <c r="B274" s="1605" t="s">
        <v>656</v>
      </c>
      <c r="C274" s="1585" t="s">
        <v>655</v>
      </c>
      <c r="D274" s="333" t="e">
        <f>'Pl 2016-20 PFC'!#REF!</f>
        <v>#REF!</v>
      </c>
      <c r="E274" s="755" t="e">
        <f>'Pl 2016-20 PFC'!#REF!</f>
        <v>#REF!</v>
      </c>
      <c r="F274" s="755" t="e">
        <f>'Pl 2016-20 PFC'!#REF!</f>
        <v>#REF!</v>
      </c>
      <c r="G274" s="1525">
        <f>'Pl 2016-20 PFC'!D288</f>
        <v>1000</v>
      </c>
      <c r="H274" s="1525">
        <f>'Pl 2016-20 PFC'!E288</f>
        <v>0</v>
      </c>
      <c r="I274" s="1525">
        <f>'Pl 2016-20 PFC'!F288</f>
        <v>1000</v>
      </c>
      <c r="J274" s="755" t="e">
        <f>'Pl 2016-20 PFC'!#REF!</f>
        <v>#REF!</v>
      </c>
    </row>
    <row r="275" spans="1:23" ht="18.75" outlineLevel="1" collapsed="1">
      <c r="A275" s="1567" t="s">
        <v>212</v>
      </c>
      <c r="B275" s="1561" t="s">
        <v>411</v>
      </c>
      <c r="C275" s="1585" t="s">
        <v>262</v>
      </c>
      <c r="D275" s="333" t="e">
        <f>IF(('Pl 2016-20 PFC'!#REF!)=0,"0",'Pl 2016-20 PFC'!#REF!)</f>
        <v>#REF!</v>
      </c>
      <c r="E275" s="755" t="e">
        <f>IF(('Pl 2016-20 PFC'!#REF!)=0,"0",'Pl 2016-20 PFC'!#REF!)</f>
        <v>#REF!</v>
      </c>
      <c r="F275" s="755" t="e">
        <f>IF(('Pl 2016-20 PFC'!#REF!)=0,"0",'Pl 2016-20 PFC'!#REF!)</f>
        <v>#REF!</v>
      </c>
      <c r="G275" s="1525">
        <f>IF(('Pl 2016-20 PFC'!D290)=0,"0",'Pl 2016-20 PFC'!D290)</f>
        <v>18463000</v>
      </c>
      <c r="H275" s="1525" t="str">
        <f>IF(('Pl 2016-20 PFC'!E290)=0,"0",'Pl 2016-20 PFC'!E290)</f>
        <v>0</v>
      </c>
      <c r="I275" s="1525">
        <f>IF(('Pl 2016-20 PFC'!F290)=0,"0",'Pl 2016-20 PFC'!F290)</f>
        <v>18463000</v>
      </c>
      <c r="J275" s="755" t="e">
        <f>IF(('Pl 2016-20 PFC'!#REF!)=0,"0",'Pl 2016-20 PFC'!#REF!)</f>
        <v>#REF!</v>
      </c>
    </row>
    <row r="276" spans="1:23" ht="18.75" outlineLevel="1">
      <c r="A276" s="1567" t="s">
        <v>233</v>
      </c>
      <c r="B276" s="1555" t="s">
        <v>415</v>
      </c>
      <c r="C276" s="1585" t="s">
        <v>236</v>
      </c>
      <c r="D276" s="333" t="e">
        <f>'Pl 2016-20 PFC'!#REF!</f>
        <v>#REF!</v>
      </c>
      <c r="E276" s="755" t="e">
        <f>'Pl 2016-20 PFC'!#REF!</f>
        <v>#REF!</v>
      </c>
      <c r="F276" s="755" t="e">
        <f>'Pl 2016-20 PFC'!#REF!</f>
        <v>#REF!</v>
      </c>
      <c r="G276" s="1525">
        <f>'Pl 2016-20 PFC'!D273</f>
        <v>15228000</v>
      </c>
      <c r="H276" s="1525">
        <f>'Pl 2016-20 PFC'!E273</f>
        <v>0</v>
      </c>
      <c r="I276" s="1525">
        <f>'Pl 2016-20 PFC'!F273</f>
        <v>15228000</v>
      </c>
      <c r="J276" s="755" t="e">
        <f>'Pl 2016-20 PFC'!#REF!</f>
        <v>#REF!</v>
      </c>
    </row>
    <row r="277" spans="1:23" s="358" customFormat="1" ht="37.5" outlineLevel="1">
      <c r="A277" s="1567" t="s">
        <v>263</v>
      </c>
      <c r="B277" s="1588" t="s">
        <v>625</v>
      </c>
      <c r="C277" s="1598" t="s">
        <v>265</v>
      </c>
      <c r="D277" s="330" t="e">
        <f>IF(('Pl 2016-20 PFC'!#REF!)=0,"0",'Pl 2016-20 PFC'!#REF!)</f>
        <v>#REF!</v>
      </c>
      <c r="E277" s="761" t="e">
        <f>IF(('Pl 2016-20 PFC'!#REF!)=0,"0",'Pl 2016-20 PFC'!#REF!)</f>
        <v>#REF!</v>
      </c>
      <c r="F277" s="761" t="e">
        <f>IF(('Pl 2016-20 PFC'!#REF!)=0,"0",'Pl 2016-20 PFC'!#REF!)</f>
        <v>#REF!</v>
      </c>
      <c r="G277" s="1531">
        <f>IF(('Pl 2016-20 PFC'!D291)=0,"0",'Pl 2016-20 PFC'!D291)</f>
        <v>174000000</v>
      </c>
      <c r="H277" s="1532" t="str">
        <f>IF(('Pl 2016-20 PFC'!E291)=0,"0",'Pl 2016-20 PFC'!E291)</f>
        <v>0</v>
      </c>
      <c r="I277" s="1532">
        <f>IF(('Pl 2016-20 PFC'!F291)=0,"0",'Pl 2016-20 PFC'!F291)</f>
        <v>174000000</v>
      </c>
      <c r="J277" s="761" t="e">
        <f>IF(('Pl 2016-20 PFC'!#REF!)=0,"0",'Pl 2016-20 PFC'!#REF!)</f>
        <v>#REF!</v>
      </c>
      <c r="K277" s="356"/>
      <c r="L277" s="356"/>
      <c r="M277" s="356"/>
      <c r="N277" s="356"/>
      <c r="O277" s="356"/>
      <c r="P277" s="356"/>
      <c r="Q277" s="356"/>
      <c r="R277" s="356"/>
      <c r="S277" s="356"/>
      <c r="T277" s="356"/>
      <c r="U277" s="356"/>
      <c r="V277" s="357"/>
      <c r="W277" s="357"/>
    </row>
    <row r="278" spans="1:23" ht="18.75" outlineLevel="1">
      <c r="A278" s="1567">
        <v>5</v>
      </c>
      <c r="B278" s="1555" t="s">
        <v>416</v>
      </c>
      <c r="C278" s="1585" t="s">
        <v>80</v>
      </c>
      <c r="D278" s="333" t="e">
        <f t="shared" ref="D278:J278" si="60">SUM(D279,D285)</f>
        <v>#REF!</v>
      </c>
      <c r="E278" s="755" t="e">
        <f t="shared" si="60"/>
        <v>#REF!</v>
      </c>
      <c r="F278" s="755" t="e">
        <f t="shared" si="60"/>
        <v>#REF!</v>
      </c>
      <c r="G278" s="1525">
        <f t="shared" si="60"/>
        <v>134922000</v>
      </c>
      <c r="H278" s="1525">
        <f t="shared" si="60"/>
        <v>0</v>
      </c>
      <c r="I278" s="1525">
        <f t="shared" si="60"/>
        <v>134922000</v>
      </c>
      <c r="J278" s="755" t="e">
        <f t="shared" si="60"/>
        <v>#REF!</v>
      </c>
    </row>
    <row r="279" spans="1:23" ht="18.75" hidden="1" outlineLevel="2">
      <c r="A279" s="1567" t="s">
        <v>26</v>
      </c>
      <c r="B279" s="1555" t="s">
        <v>417</v>
      </c>
      <c r="C279" s="1585" t="s">
        <v>418</v>
      </c>
      <c r="D279" s="333" t="e">
        <f t="shared" ref="D279:J279" si="61">SUM(D280:D280)</f>
        <v>#REF!</v>
      </c>
      <c r="E279" s="755" t="e">
        <f t="shared" si="61"/>
        <v>#REF!</v>
      </c>
      <c r="F279" s="755" t="e">
        <f t="shared" si="61"/>
        <v>#REF!</v>
      </c>
      <c r="G279" s="1525">
        <f t="shared" si="61"/>
        <v>44294000</v>
      </c>
      <c r="H279" s="1525">
        <f t="shared" si="61"/>
        <v>0</v>
      </c>
      <c r="I279" s="1525">
        <f t="shared" si="61"/>
        <v>44294000</v>
      </c>
      <c r="J279" s="755" t="e">
        <f t="shared" si="61"/>
        <v>#REF!</v>
      </c>
    </row>
    <row r="280" spans="1:23" ht="18.75" hidden="1" outlineLevel="2">
      <c r="A280" s="1567" t="s">
        <v>92</v>
      </c>
      <c r="B280" s="1555" t="s">
        <v>143</v>
      </c>
      <c r="C280" s="1585" t="s">
        <v>268</v>
      </c>
      <c r="D280" s="333" t="e">
        <f>SUM(D281,D284)</f>
        <v>#REF!</v>
      </c>
      <c r="E280" s="755" t="e">
        <f>SUM(E281,E284)</f>
        <v>#REF!</v>
      </c>
      <c r="F280" s="755" t="e">
        <f>SUM(F281,F284)</f>
        <v>#REF!</v>
      </c>
      <c r="G280" s="1525">
        <f>SUM(G281:G282,G284)</f>
        <v>44294000</v>
      </c>
      <c r="H280" s="1525">
        <f>SUM(H281:H282,H284)</f>
        <v>0</v>
      </c>
      <c r="I280" s="1525">
        <f>SUM(I281:I282,I284)</f>
        <v>44294000</v>
      </c>
      <c r="J280" s="755" t="e">
        <f>SUM(J281,J284)</f>
        <v>#REF!</v>
      </c>
    </row>
    <row r="281" spans="1:23" ht="18.75" hidden="1" outlineLevel="2">
      <c r="A281" s="1567"/>
      <c r="B281" s="1555" t="s">
        <v>269</v>
      </c>
      <c r="C281" s="1585">
        <v>6110</v>
      </c>
      <c r="D281" s="333" t="e">
        <f>IF(('Pl 2016-20 PFC'!#REF!)=0,"",'Pl 2016-20 PFC'!#REF!)</f>
        <v>#REF!</v>
      </c>
      <c r="E281" s="755" t="e">
        <f>IF(('Pl 2016-20 PFC'!#REF!)=0,"",'Pl 2016-20 PFC'!#REF!)</f>
        <v>#REF!</v>
      </c>
      <c r="F281" s="755" t="e">
        <f>IF(('Pl 2016-20 PFC'!#REF!)=0,"",'Pl 2016-20 PFC'!#REF!)</f>
        <v>#REF!</v>
      </c>
      <c r="G281" s="1525">
        <f>IF(('Pl 2016-20 PFC'!D297)=0,"",'Pl 2016-20 PFC'!D297)</f>
        <v>14990000</v>
      </c>
      <c r="H281" s="1525" t="str">
        <f>IF(('Pl 2016-20 PFC'!E297)=0,"",'Pl 2016-20 PFC'!E297)</f>
        <v/>
      </c>
      <c r="I281" s="1525">
        <f>IF(('Pl 2016-20 PFC'!F297)=0,"",'Pl 2016-20 PFC'!F297)</f>
        <v>14990000</v>
      </c>
      <c r="J281" s="755" t="e">
        <f>IF(('Pl 2016-20 PFC'!#REF!)=0,"",'Pl 2016-20 PFC'!#REF!)</f>
        <v>#REF!</v>
      </c>
    </row>
    <row r="282" spans="1:23" ht="18.75" hidden="1" outlineLevel="2">
      <c r="A282" s="1606"/>
      <c r="B282" s="1555" t="e">
        <f>- Wydatki inwestycyjna (ue)</f>
        <v>#NAME?</v>
      </c>
      <c r="C282" s="1590"/>
      <c r="D282" s="1491"/>
      <c r="E282" s="1492"/>
      <c r="F282" s="1492"/>
      <c r="G282" s="1525">
        <f>IF(('Pl 2016-20 PFC'!D298)=0,"",'Pl 2016-20 PFC'!D298)</f>
        <v>1308000</v>
      </c>
      <c r="H282" s="1525" t="str">
        <f>IF(('Pl 2016-20 PFC'!E298)=0,"",'Pl 2016-20 PFC'!E298)</f>
        <v/>
      </c>
      <c r="I282" s="1525">
        <f>IF(('Pl 2016-20 PFC'!F298)=0,"",'Pl 2016-20 PFC'!F298)</f>
        <v>1308000</v>
      </c>
      <c r="J282" s="1492"/>
    </row>
    <row r="283" spans="1:23" ht="18.75" hidden="1" outlineLevel="2">
      <c r="A283" s="1567"/>
      <c r="B283" s="1555" t="s">
        <v>270</v>
      </c>
      <c r="C283" s="1585" t="s">
        <v>80</v>
      </c>
      <c r="D283" s="333" t="e">
        <f t="shared" ref="D283:J283" si="62">SUM(D284:D284)</f>
        <v>#REF!</v>
      </c>
      <c r="E283" s="755" t="e">
        <f t="shared" si="62"/>
        <v>#REF!</v>
      </c>
      <c r="F283" s="755" t="e">
        <f t="shared" si="62"/>
        <v>#REF!</v>
      </c>
      <c r="G283" s="1525">
        <f t="shared" si="62"/>
        <v>27996000</v>
      </c>
      <c r="H283" s="1530">
        <f t="shared" si="62"/>
        <v>0</v>
      </c>
      <c r="I283" s="1530">
        <f t="shared" si="62"/>
        <v>27996000</v>
      </c>
      <c r="J283" s="755" t="e">
        <f t="shared" si="62"/>
        <v>#REF!</v>
      </c>
    </row>
    <row r="284" spans="1:23" ht="18.75" hidden="1" outlineLevel="2">
      <c r="A284" s="1567"/>
      <c r="B284" s="1555" t="s">
        <v>271</v>
      </c>
      <c r="C284" s="1585" t="s">
        <v>272</v>
      </c>
      <c r="D284" s="333" t="e">
        <f>IF(('Pl 2016-20 PFC'!#REF!)=0,"",'Pl 2016-20 PFC'!#REF!)</f>
        <v>#REF!</v>
      </c>
      <c r="E284" s="755" t="e">
        <f>'Pl 2016-20 PFC'!#REF!</f>
        <v>#REF!</v>
      </c>
      <c r="F284" s="755" t="e">
        <f>'Pl 2016-20 PFC'!#REF!</f>
        <v>#REF!</v>
      </c>
      <c r="G284" s="1525">
        <f>'Pl 2016-20 PFC'!D299</f>
        <v>27996000</v>
      </c>
      <c r="H284" s="1530">
        <f>'Pl 2016-20 PFC'!E299</f>
        <v>0</v>
      </c>
      <c r="I284" s="1530">
        <f>'Pl 2016-20 PFC'!F299</f>
        <v>27996000</v>
      </c>
      <c r="J284" s="755" t="e">
        <f>'Pl 2016-20 PFC'!#REF!</f>
        <v>#REF!</v>
      </c>
    </row>
    <row r="285" spans="1:23" s="329" customFormat="1" ht="18.75" outlineLevel="1" collapsed="1">
      <c r="A285" s="1567" t="s">
        <v>26</v>
      </c>
      <c r="B285" s="1555" t="s">
        <v>419</v>
      </c>
      <c r="C285" s="1585" t="s">
        <v>420</v>
      </c>
      <c r="D285" s="333" t="e">
        <f t="shared" ref="D285:J285" si="63">SUM(D286,D305)</f>
        <v>#REF!</v>
      </c>
      <c r="E285" s="755" t="e">
        <f t="shared" si="63"/>
        <v>#REF!</v>
      </c>
      <c r="F285" s="755" t="e">
        <f t="shared" si="63"/>
        <v>#REF!</v>
      </c>
      <c r="G285" s="1525">
        <f t="shared" si="63"/>
        <v>90628000</v>
      </c>
      <c r="H285" s="1530">
        <f t="shared" si="63"/>
        <v>0</v>
      </c>
      <c r="I285" s="1530">
        <f t="shared" si="63"/>
        <v>90628000</v>
      </c>
      <c r="J285" s="755" t="e">
        <f t="shared" si="63"/>
        <v>#REF!</v>
      </c>
      <c r="K285" s="327"/>
      <c r="L285" s="327"/>
      <c r="M285" s="327"/>
      <c r="N285" s="327"/>
      <c r="O285" s="327"/>
      <c r="P285" s="327"/>
      <c r="Q285" s="327"/>
      <c r="R285" s="327"/>
      <c r="S285" s="327"/>
      <c r="T285" s="327"/>
      <c r="U285" s="327"/>
      <c r="V285" s="328"/>
      <c r="W285" s="328"/>
    </row>
    <row r="286" spans="1:23" s="329" customFormat="1" ht="18.75" hidden="1" outlineLevel="2">
      <c r="A286" s="1567" t="s">
        <v>92</v>
      </c>
      <c r="B286" s="1555" t="s">
        <v>421</v>
      </c>
      <c r="C286" s="1585" t="s">
        <v>276</v>
      </c>
      <c r="D286" s="333" t="e">
        <f t="shared" ref="D286:J286" si="64">SUM(D287:D287)</f>
        <v>#REF!</v>
      </c>
      <c r="E286" s="755" t="e">
        <f t="shared" si="64"/>
        <v>#REF!</v>
      </c>
      <c r="F286" s="755" t="e">
        <f t="shared" si="64"/>
        <v>#REF!</v>
      </c>
      <c r="G286" s="1525">
        <f t="shared" si="64"/>
        <v>86050000</v>
      </c>
      <c r="H286" s="1530">
        <f t="shared" si="64"/>
        <v>0</v>
      </c>
      <c r="I286" s="1530">
        <f t="shared" si="64"/>
        <v>86050000</v>
      </c>
      <c r="J286" s="755" t="e">
        <f t="shared" si="64"/>
        <v>#REF!</v>
      </c>
      <c r="K286" s="327"/>
      <c r="L286" s="327"/>
      <c r="M286" s="327"/>
      <c r="N286" s="327"/>
      <c r="O286" s="327"/>
      <c r="P286" s="327"/>
      <c r="Q286" s="327"/>
      <c r="R286" s="327"/>
      <c r="S286" s="327"/>
      <c r="T286" s="327"/>
      <c r="U286" s="327"/>
      <c r="V286" s="328"/>
      <c r="W286" s="328"/>
    </row>
    <row r="287" spans="1:23" s="329" customFormat="1" ht="18.75" hidden="1" outlineLevel="2">
      <c r="A287" s="1567"/>
      <c r="B287" s="1555" t="s">
        <v>271</v>
      </c>
      <c r="C287" s="1585" t="s">
        <v>276</v>
      </c>
      <c r="D287" s="333" t="e">
        <f t="shared" ref="D287:J287" si="65">SUM(D288,D289:D291)</f>
        <v>#REF!</v>
      </c>
      <c r="E287" s="755" t="e">
        <f t="shared" si="65"/>
        <v>#REF!</v>
      </c>
      <c r="F287" s="755" t="e">
        <f t="shared" si="65"/>
        <v>#REF!</v>
      </c>
      <c r="G287" s="1525">
        <f t="shared" si="65"/>
        <v>86050000</v>
      </c>
      <c r="H287" s="1530">
        <f t="shared" si="65"/>
        <v>0</v>
      </c>
      <c r="I287" s="1530">
        <f t="shared" si="65"/>
        <v>86050000</v>
      </c>
      <c r="J287" s="755" t="e">
        <f t="shared" si="65"/>
        <v>#REF!</v>
      </c>
      <c r="K287" s="327"/>
      <c r="L287" s="327"/>
      <c r="M287" s="327"/>
      <c r="N287" s="327"/>
      <c r="O287" s="327"/>
      <c r="P287" s="327"/>
      <c r="Q287" s="327"/>
      <c r="R287" s="327"/>
      <c r="S287" s="327"/>
      <c r="T287" s="327"/>
      <c r="U287" s="327"/>
      <c r="V287" s="328"/>
      <c r="W287" s="328"/>
    </row>
    <row r="288" spans="1:23" s="329" customFormat="1" ht="18.75" hidden="1" outlineLevel="2">
      <c r="A288" s="1567"/>
      <c r="B288" s="1555" t="s">
        <v>422</v>
      </c>
      <c r="C288" s="1585" t="s">
        <v>276</v>
      </c>
      <c r="D288" s="333" t="e">
        <f>IF(('Pl 2016-20 PFC'!#REF!)=0,"0",'Pl 2016-20 PFC'!#REF!)</f>
        <v>#REF!</v>
      </c>
      <c r="E288" s="755" t="e">
        <f>IF(('Pl 2016-20 PFC'!#REF!)=0,"0",'Pl 2016-20 PFC'!#REF!)</f>
        <v>#REF!</v>
      </c>
      <c r="F288" s="755" t="e">
        <f>IF(('Pl 2016-20 PFC'!#REF!)=0,"0",'Pl 2016-20 PFC'!#REF!)</f>
        <v>#REF!</v>
      </c>
      <c r="G288" s="1525">
        <f>IF(('Pl 2016-20 PFC'!D305)=0,"0",'Pl 2016-20 PFC'!D305)</f>
        <v>45500000</v>
      </c>
      <c r="H288" s="1530" t="str">
        <f>IF(('Pl 2016-20 PFC'!E305)=0,"0",'Pl 2016-20 PFC'!E305)</f>
        <v>0</v>
      </c>
      <c r="I288" s="1530">
        <f>IF(('Pl 2016-20 PFC'!F305)=0,"0",'Pl 2016-20 PFC'!F305)</f>
        <v>45500000</v>
      </c>
      <c r="J288" s="755" t="e">
        <f>IF(('Pl 2016-20 PFC'!#REF!)=0,"0",'Pl 2016-20 PFC'!#REF!)</f>
        <v>#REF!</v>
      </c>
      <c r="K288" s="327"/>
      <c r="L288" s="327"/>
      <c r="M288" s="327"/>
      <c r="N288" s="327"/>
      <c r="O288" s="327"/>
      <c r="P288" s="327"/>
      <c r="Q288" s="327"/>
      <c r="R288" s="327"/>
      <c r="S288" s="327"/>
      <c r="T288" s="327"/>
      <c r="U288" s="327"/>
      <c r="V288" s="328"/>
      <c r="W288" s="328"/>
    </row>
    <row r="289" spans="1:23" s="329" customFormat="1" ht="18.75" hidden="1" outlineLevel="2">
      <c r="A289" s="1567"/>
      <c r="B289" s="1555" t="s">
        <v>423</v>
      </c>
      <c r="C289" s="1585" t="s">
        <v>276</v>
      </c>
      <c r="D289" s="333" t="e">
        <f>IF(('Pl 2016-20 PFC'!#REF!)=0,"",'Pl 2016-20 PFC'!#REF!)</f>
        <v>#REF!</v>
      </c>
      <c r="E289" s="755" t="e">
        <f>IF(('Pl 2016-20 PFC'!#REF!)=0,"",'Pl 2016-20 PFC'!#REF!)</f>
        <v>#REF!</v>
      </c>
      <c r="F289" s="755" t="e">
        <f>IF(('Pl 2016-20 PFC'!#REF!)=0,"",'Pl 2016-20 PFC'!#REF!)</f>
        <v>#REF!</v>
      </c>
      <c r="G289" s="1525">
        <f>IF(('Pl 2016-20 PFC'!D307)=0,"",'Pl 2016-20 PFC'!D307)</f>
        <v>100000</v>
      </c>
      <c r="H289" s="1530" t="str">
        <f>IF(('Pl 2016-20 PFC'!E307)=0,"",'Pl 2016-20 PFC'!E307)</f>
        <v/>
      </c>
      <c r="I289" s="1530">
        <f>IF(('Pl 2016-20 PFC'!F307)=0,"",'Pl 2016-20 PFC'!F307)</f>
        <v>100000</v>
      </c>
      <c r="J289" s="755" t="e">
        <f>IF(('Pl 2016-20 PFC'!#REF!)=0,"",'Pl 2016-20 PFC'!#REF!)</f>
        <v>#REF!</v>
      </c>
      <c r="K289" s="327"/>
      <c r="L289" s="327"/>
      <c r="M289" s="327"/>
      <c r="N289" s="327"/>
      <c r="O289" s="327"/>
      <c r="P289" s="327"/>
      <c r="Q289" s="327"/>
      <c r="R289" s="327"/>
      <c r="S289" s="327"/>
      <c r="T289" s="327"/>
      <c r="U289" s="327"/>
      <c r="V289" s="328"/>
      <c r="W289" s="328"/>
    </row>
    <row r="290" spans="1:23" s="329" customFormat="1" ht="18.75" hidden="1" outlineLevel="2">
      <c r="A290" s="1567"/>
      <c r="B290" s="1555" t="s">
        <v>377</v>
      </c>
      <c r="C290" s="1585" t="s">
        <v>276</v>
      </c>
      <c r="D290" s="333" t="e">
        <f>'Pl 2016-20 PFC'!#REF!</f>
        <v>#REF!</v>
      </c>
      <c r="E290" s="755" t="e">
        <f>'Pl 2016-20 PFC'!#REF!</f>
        <v>#REF!</v>
      </c>
      <c r="F290" s="755" t="e">
        <f>'Pl 2016-20 PFC'!#REF!</f>
        <v>#REF!</v>
      </c>
      <c r="G290" s="1525">
        <f>'Pl 2016-20 PFC'!D306</f>
        <v>450000</v>
      </c>
      <c r="H290" s="1530">
        <f>'Pl 2016-20 PFC'!E306</f>
        <v>0</v>
      </c>
      <c r="I290" s="1530">
        <f>'Pl 2016-20 PFC'!F306</f>
        <v>450000</v>
      </c>
      <c r="J290" s="755" t="e">
        <f>'Pl 2016-20 PFC'!#REF!</f>
        <v>#REF!</v>
      </c>
      <c r="K290" s="327"/>
      <c r="L290" s="327"/>
      <c r="M290" s="327"/>
      <c r="N290" s="327"/>
      <c r="O290" s="327"/>
      <c r="P290" s="327"/>
      <c r="Q290" s="327"/>
      <c r="R290" s="327"/>
      <c r="S290" s="327"/>
      <c r="T290" s="327"/>
      <c r="U290" s="327"/>
      <c r="V290" s="328"/>
      <c r="W290" s="328"/>
    </row>
    <row r="291" spans="1:23" s="329" customFormat="1" ht="18.75" hidden="1" outlineLevel="2">
      <c r="A291" s="1567"/>
      <c r="B291" s="1555" t="s">
        <v>424</v>
      </c>
      <c r="C291" s="1585" t="s">
        <v>276</v>
      </c>
      <c r="D291" s="333" t="e">
        <f t="shared" ref="D291:J291" si="66">SUM(D292:D303)</f>
        <v>#REF!</v>
      </c>
      <c r="E291" s="755" t="e">
        <f t="shared" si="66"/>
        <v>#REF!</v>
      </c>
      <c r="F291" s="755" t="e">
        <f t="shared" si="66"/>
        <v>#REF!</v>
      </c>
      <c r="G291" s="1525">
        <f t="shared" si="66"/>
        <v>40000000</v>
      </c>
      <c r="H291" s="1530">
        <f t="shared" si="66"/>
        <v>0</v>
      </c>
      <c r="I291" s="1530">
        <f t="shared" si="66"/>
        <v>40000000</v>
      </c>
      <c r="J291" s="755" t="e">
        <f t="shared" si="66"/>
        <v>#REF!</v>
      </c>
      <c r="K291" s="327"/>
      <c r="L291" s="327"/>
      <c r="M291" s="327"/>
      <c r="N291" s="327"/>
      <c r="O291" s="327"/>
      <c r="P291" s="327"/>
      <c r="Q291" s="327"/>
      <c r="R291" s="327"/>
      <c r="S291" s="327"/>
      <c r="T291" s="327"/>
      <c r="U291" s="327"/>
      <c r="V291" s="328"/>
      <c r="W291" s="328"/>
    </row>
    <row r="292" spans="1:23" s="329" customFormat="1" ht="18.75" hidden="1" outlineLevel="2">
      <c r="A292" s="1567"/>
      <c r="B292" s="1555" t="s">
        <v>153</v>
      </c>
      <c r="C292" s="1585" t="s">
        <v>276</v>
      </c>
      <c r="D292" s="333" t="e">
        <f>'Pl 2016-20 PFC'!#REF!</f>
        <v>#REF!</v>
      </c>
      <c r="E292" s="755" t="e">
        <f>'Pl 2016-20 PFC'!#REF!</f>
        <v>#REF!</v>
      </c>
      <c r="F292" s="755" t="e">
        <f>'Pl 2016-20 PFC'!#REF!</f>
        <v>#REF!</v>
      </c>
      <c r="G292" s="1525">
        <f>'Pl 2016-20 PFC'!D309</f>
        <v>0</v>
      </c>
      <c r="H292" s="1530">
        <f>'Pl 2016-20 PFC'!E309</f>
        <v>0</v>
      </c>
      <c r="I292" s="1530">
        <f>'Pl 2016-20 PFC'!F309</f>
        <v>0</v>
      </c>
      <c r="J292" s="755" t="e">
        <f>'Pl 2016-20 PFC'!#REF!</f>
        <v>#REF!</v>
      </c>
      <c r="K292" s="327"/>
      <c r="L292" s="327"/>
      <c r="M292" s="327"/>
      <c r="N292" s="327"/>
      <c r="O292" s="327"/>
      <c r="P292" s="327"/>
      <c r="Q292" s="327"/>
      <c r="R292" s="327"/>
      <c r="S292" s="327"/>
      <c r="T292" s="327"/>
      <c r="U292" s="327"/>
      <c r="V292" s="328"/>
      <c r="W292" s="328"/>
    </row>
    <row r="293" spans="1:23" s="329" customFormat="1" ht="18.75" hidden="1" outlineLevel="2">
      <c r="A293" s="1567"/>
      <c r="B293" s="1555" t="s">
        <v>277</v>
      </c>
      <c r="C293" s="1585" t="s">
        <v>276</v>
      </c>
      <c r="D293" s="333" t="e">
        <f>'Pl 2016-20 PFC'!#REF!</f>
        <v>#REF!</v>
      </c>
      <c r="E293" s="755" t="e">
        <f>'Pl 2016-20 PFC'!#REF!</f>
        <v>#REF!</v>
      </c>
      <c r="F293" s="755" t="e">
        <f>'Pl 2016-20 PFC'!#REF!</f>
        <v>#REF!</v>
      </c>
      <c r="G293" s="1525">
        <f>'Pl 2016-20 PFC'!D310</f>
        <v>0</v>
      </c>
      <c r="H293" s="1530">
        <f>'Pl 2016-20 PFC'!E310</f>
        <v>0</v>
      </c>
      <c r="I293" s="1530">
        <f>'Pl 2016-20 PFC'!F310</f>
        <v>0</v>
      </c>
      <c r="J293" s="755" t="e">
        <f>'Pl 2016-20 PFC'!#REF!</f>
        <v>#REF!</v>
      </c>
      <c r="K293" s="327"/>
      <c r="L293" s="327"/>
      <c r="M293" s="327"/>
      <c r="N293" s="327"/>
      <c r="O293" s="327"/>
      <c r="P293" s="327"/>
      <c r="Q293" s="327"/>
      <c r="R293" s="327"/>
      <c r="S293" s="327"/>
      <c r="T293" s="327"/>
      <c r="U293" s="327"/>
      <c r="V293" s="328"/>
      <c r="W293" s="328"/>
    </row>
    <row r="294" spans="1:23" s="329" customFormat="1" ht="18.75" hidden="1" outlineLevel="2">
      <c r="A294" s="1567"/>
      <c r="B294" s="1555" t="s">
        <v>369</v>
      </c>
      <c r="C294" s="1585" t="s">
        <v>276</v>
      </c>
      <c r="D294" s="333" t="e">
        <f>'Pl 2016-20 PFC'!#REF!</f>
        <v>#REF!</v>
      </c>
      <c r="E294" s="755" t="e">
        <f>'Pl 2016-20 PFC'!#REF!</f>
        <v>#REF!</v>
      </c>
      <c r="F294" s="755" t="e">
        <f>'Pl 2016-20 PFC'!#REF!</f>
        <v>#REF!</v>
      </c>
      <c r="G294" s="1525">
        <f>'Pl 2016-20 PFC'!D311</f>
        <v>0</v>
      </c>
      <c r="H294" s="1530">
        <f>'Pl 2016-20 PFC'!E311</f>
        <v>0</v>
      </c>
      <c r="I294" s="1530">
        <f>'Pl 2016-20 PFC'!F311</f>
        <v>0</v>
      </c>
      <c r="J294" s="755" t="e">
        <f>'Pl 2016-20 PFC'!#REF!</f>
        <v>#REF!</v>
      </c>
      <c r="K294" s="327"/>
      <c r="L294" s="327"/>
      <c r="M294" s="327"/>
      <c r="N294" s="327"/>
      <c r="O294" s="327"/>
      <c r="P294" s="327"/>
      <c r="Q294" s="327"/>
      <c r="R294" s="327"/>
      <c r="S294" s="327"/>
      <c r="T294" s="327"/>
      <c r="U294" s="327"/>
      <c r="V294" s="328"/>
      <c r="W294" s="328"/>
    </row>
    <row r="295" spans="1:23" s="329" customFormat="1" ht="18.75" hidden="1" outlineLevel="2">
      <c r="A295" s="1567"/>
      <c r="B295" s="1555" t="s">
        <v>155</v>
      </c>
      <c r="C295" s="1585" t="s">
        <v>276</v>
      </c>
      <c r="D295" s="333" t="e">
        <f>'Pl 2016-20 PFC'!#REF!</f>
        <v>#REF!</v>
      </c>
      <c r="E295" s="755" t="e">
        <f>'Pl 2016-20 PFC'!#REF!</f>
        <v>#REF!</v>
      </c>
      <c r="F295" s="755" t="e">
        <f>'Pl 2016-20 PFC'!#REF!</f>
        <v>#REF!</v>
      </c>
      <c r="G295" s="1525">
        <f>'Pl 2016-20 PFC'!D312</f>
        <v>0</v>
      </c>
      <c r="H295" s="1530">
        <f>'Pl 2016-20 PFC'!E312</f>
        <v>0</v>
      </c>
      <c r="I295" s="1530">
        <f>'Pl 2016-20 PFC'!F312</f>
        <v>0</v>
      </c>
      <c r="J295" s="755" t="e">
        <f>'Pl 2016-20 PFC'!#REF!</f>
        <v>#REF!</v>
      </c>
      <c r="K295" s="327"/>
      <c r="L295" s="327"/>
      <c r="M295" s="327"/>
      <c r="N295" s="327"/>
      <c r="O295" s="327"/>
      <c r="P295" s="327"/>
      <c r="Q295" s="327"/>
      <c r="R295" s="327"/>
      <c r="S295" s="327"/>
      <c r="T295" s="327"/>
      <c r="U295" s="327"/>
      <c r="V295" s="328"/>
      <c r="W295" s="328"/>
    </row>
    <row r="296" spans="1:23" s="329" customFormat="1" ht="18.75" hidden="1" outlineLevel="2">
      <c r="A296" s="1567"/>
      <c r="B296" s="1555" t="s">
        <v>156</v>
      </c>
      <c r="C296" s="1585" t="s">
        <v>276</v>
      </c>
      <c r="D296" s="333" t="e">
        <f>'Pl 2016-20 PFC'!#REF!</f>
        <v>#REF!</v>
      </c>
      <c r="E296" s="755" t="e">
        <f>'Pl 2016-20 PFC'!#REF!</f>
        <v>#REF!</v>
      </c>
      <c r="F296" s="755" t="e">
        <f>'Pl 2016-20 PFC'!#REF!</f>
        <v>#REF!</v>
      </c>
      <c r="G296" s="1525">
        <f>'Pl 2016-20 PFC'!D313</f>
        <v>0</v>
      </c>
      <c r="H296" s="1530">
        <f>'Pl 2016-20 PFC'!E313</f>
        <v>0</v>
      </c>
      <c r="I296" s="1530">
        <f>'Pl 2016-20 PFC'!F313</f>
        <v>0</v>
      </c>
      <c r="J296" s="755" t="e">
        <f>'Pl 2016-20 PFC'!#REF!</f>
        <v>#REF!</v>
      </c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8"/>
      <c r="W296" s="328"/>
    </row>
    <row r="297" spans="1:23" s="329" customFormat="1" ht="18.75" hidden="1" outlineLevel="2">
      <c r="A297" s="1567"/>
      <c r="B297" s="1555" t="s">
        <v>161</v>
      </c>
      <c r="C297" s="1585" t="s">
        <v>276</v>
      </c>
      <c r="D297" s="333" t="e">
        <f>'Pl 2016-20 PFC'!#REF!</f>
        <v>#REF!</v>
      </c>
      <c r="E297" s="755" t="e">
        <f>'Pl 2016-20 PFC'!#REF!</f>
        <v>#REF!</v>
      </c>
      <c r="F297" s="755" t="e">
        <f>'Pl 2016-20 PFC'!#REF!</f>
        <v>#REF!</v>
      </c>
      <c r="G297" s="1525">
        <f>'Pl 2016-20 PFC'!D314</f>
        <v>0</v>
      </c>
      <c r="H297" s="1530">
        <f>'Pl 2016-20 PFC'!E314</f>
        <v>0</v>
      </c>
      <c r="I297" s="1530">
        <f>'Pl 2016-20 PFC'!F314</f>
        <v>0</v>
      </c>
      <c r="J297" s="755" t="e">
        <f>'Pl 2016-20 PFC'!#REF!</f>
        <v>#REF!</v>
      </c>
      <c r="K297" s="327"/>
      <c r="L297" s="327"/>
      <c r="M297" s="327"/>
      <c r="N297" s="327"/>
      <c r="O297" s="327"/>
      <c r="P297" s="327"/>
      <c r="Q297" s="327"/>
      <c r="R297" s="327"/>
      <c r="S297" s="327"/>
      <c r="T297" s="327"/>
      <c r="U297" s="327"/>
      <c r="V297" s="328"/>
      <c r="W297" s="328"/>
    </row>
    <row r="298" spans="1:23" s="329" customFormat="1" ht="18.75" hidden="1" outlineLevel="2">
      <c r="A298" s="1567"/>
      <c r="B298" s="1555" t="s">
        <v>162</v>
      </c>
      <c r="C298" s="1585" t="s">
        <v>276</v>
      </c>
      <c r="D298" s="333" t="e">
        <f>'Pl 2016-20 PFC'!#REF!</f>
        <v>#REF!</v>
      </c>
      <c r="E298" s="755" t="e">
        <f>'Pl 2016-20 PFC'!#REF!</f>
        <v>#REF!</v>
      </c>
      <c r="F298" s="755" t="e">
        <f>'Pl 2016-20 PFC'!#REF!</f>
        <v>#REF!</v>
      </c>
      <c r="G298" s="1525">
        <f>'Pl 2016-20 PFC'!D315</f>
        <v>0</v>
      </c>
      <c r="H298" s="1530">
        <f>'Pl 2016-20 PFC'!E315</f>
        <v>0</v>
      </c>
      <c r="I298" s="1530">
        <f>'Pl 2016-20 PFC'!F315</f>
        <v>0</v>
      </c>
      <c r="J298" s="755" t="e">
        <f>'Pl 2016-20 PFC'!#REF!</f>
        <v>#REF!</v>
      </c>
      <c r="K298" s="327"/>
      <c r="L298" s="327"/>
      <c r="M298" s="327"/>
      <c r="N298" s="327"/>
      <c r="O298" s="327"/>
      <c r="P298" s="327"/>
      <c r="Q298" s="327"/>
      <c r="R298" s="327"/>
      <c r="S298" s="327"/>
      <c r="T298" s="327"/>
      <c r="U298" s="327"/>
      <c r="V298" s="328"/>
      <c r="W298" s="328"/>
    </row>
    <row r="299" spans="1:23" s="329" customFormat="1" ht="18.75" hidden="1" outlineLevel="2">
      <c r="A299" s="1567"/>
      <c r="B299" s="1555" t="s">
        <v>165</v>
      </c>
      <c r="C299" s="1585" t="s">
        <v>276</v>
      </c>
      <c r="D299" s="333" t="e">
        <f>'Pl 2016-20 PFC'!#REF!</f>
        <v>#REF!</v>
      </c>
      <c r="E299" s="755" t="e">
        <f>'Pl 2016-20 PFC'!#REF!</f>
        <v>#REF!</v>
      </c>
      <c r="F299" s="755" t="e">
        <f>'Pl 2016-20 PFC'!#REF!</f>
        <v>#REF!</v>
      </c>
      <c r="G299" s="1525">
        <f>'Pl 2016-20 PFC'!D316</f>
        <v>0</v>
      </c>
      <c r="H299" s="1530">
        <f>'Pl 2016-20 PFC'!E316</f>
        <v>0</v>
      </c>
      <c r="I299" s="1530">
        <f>'Pl 2016-20 PFC'!F316</f>
        <v>0</v>
      </c>
      <c r="J299" s="755" t="e">
        <f>'Pl 2016-20 PFC'!#REF!</f>
        <v>#REF!</v>
      </c>
      <c r="K299" s="327"/>
      <c r="L299" s="327"/>
      <c r="M299" s="327"/>
      <c r="N299" s="327"/>
      <c r="O299" s="327"/>
      <c r="P299" s="327"/>
      <c r="Q299" s="327"/>
      <c r="R299" s="327"/>
      <c r="S299" s="327"/>
      <c r="T299" s="327"/>
      <c r="U299" s="327"/>
      <c r="V299" s="328"/>
      <c r="W299" s="328"/>
    </row>
    <row r="300" spans="1:23" s="329" customFormat="1" ht="18.75" hidden="1" outlineLevel="2">
      <c r="A300" s="1606"/>
      <c r="B300" s="1912" t="str">
        <f>'Pl 2016-20 PFC'!B317</f>
        <v>STABILNE ZATRUDNIENIE - osoby niepełnosprawne w administracji i słuzbie publicznej</v>
      </c>
      <c r="C300" s="1525" t="e">
        <f>'Pl 2016-20 PFC'!#REF!</f>
        <v>#REF!</v>
      </c>
      <c r="D300" s="1525">
        <f>'Pl 2016-20 PFC'!A317</f>
        <v>0</v>
      </c>
      <c r="E300" s="1525" t="str">
        <f>'Pl 2016-20 PFC'!B317</f>
        <v>STABILNE ZATRUDNIENIE - osoby niepełnosprawne w administracji i słuzbie publicznej</v>
      </c>
      <c r="F300" s="1525">
        <f>'Pl 2016-20 PFC'!C317</f>
        <v>0</v>
      </c>
      <c r="G300" s="1525">
        <f>'Pl 2016-20 PFC'!D317</f>
        <v>2500000</v>
      </c>
      <c r="H300" s="1525">
        <f>'Pl 2016-20 PFC'!E317</f>
        <v>0</v>
      </c>
      <c r="I300" s="1525">
        <f>'Pl 2016-20 PFC'!F317</f>
        <v>2500000</v>
      </c>
      <c r="J300" s="1492"/>
      <c r="K300" s="327"/>
      <c r="L300" s="327"/>
      <c r="M300" s="327"/>
      <c r="N300" s="327"/>
      <c r="O300" s="327"/>
      <c r="P300" s="327"/>
      <c r="Q300" s="327"/>
      <c r="R300" s="327"/>
      <c r="S300" s="327"/>
      <c r="T300" s="327"/>
      <c r="U300" s="327"/>
      <c r="V300" s="328"/>
      <c r="W300" s="328"/>
    </row>
    <row r="301" spans="1:23" s="329" customFormat="1" ht="18.75" hidden="1" outlineLevel="2">
      <c r="A301" s="1606"/>
      <c r="B301" s="1912" t="str">
        <f>'Pl 2016-20 PFC'!B318</f>
        <v>ABSOLWENT</v>
      </c>
      <c r="C301" s="1525" t="e">
        <f>'Pl 2016-20 PFC'!#REF!</f>
        <v>#REF!</v>
      </c>
      <c r="D301" s="1525">
        <f>'Pl 2016-20 PFC'!A318</f>
        <v>0</v>
      </c>
      <c r="E301" s="1525" t="str">
        <f>'Pl 2016-20 PFC'!B318</f>
        <v>ABSOLWENT</v>
      </c>
      <c r="F301" s="1525">
        <f>'Pl 2016-20 PFC'!C318</f>
        <v>0</v>
      </c>
      <c r="G301" s="1525">
        <f>'Pl 2016-20 PFC'!D318</f>
        <v>1700000</v>
      </c>
      <c r="H301" s="1525">
        <f>'Pl 2016-20 PFC'!E318</f>
        <v>0</v>
      </c>
      <c r="I301" s="1525">
        <f>'Pl 2016-20 PFC'!F318</f>
        <v>1700000</v>
      </c>
      <c r="J301" s="1492"/>
      <c r="K301" s="327"/>
      <c r="L301" s="327"/>
      <c r="M301" s="327"/>
      <c r="N301" s="327"/>
      <c r="O301" s="327"/>
      <c r="P301" s="327"/>
      <c r="Q301" s="327"/>
      <c r="R301" s="327"/>
      <c r="S301" s="327"/>
      <c r="T301" s="327"/>
      <c r="U301" s="327"/>
      <c r="V301" s="328"/>
      <c r="W301" s="328"/>
    </row>
    <row r="302" spans="1:23" s="329" customFormat="1" ht="18.75" hidden="1" outlineLevel="2">
      <c r="A302" s="1567"/>
      <c r="B302" s="1555" t="s">
        <v>164</v>
      </c>
      <c r="C302" s="1585"/>
      <c r="D302" s="333" t="e">
        <f>'Pl 2016-20 PFC'!#REF!</f>
        <v>#REF!</v>
      </c>
      <c r="E302" s="755" t="e">
        <f>'Pl 2016-20 PFC'!#REF!</f>
        <v>#REF!</v>
      </c>
      <c r="F302" s="755" t="e">
        <f>'Pl 2016-20 PFC'!#REF!</f>
        <v>#REF!</v>
      </c>
      <c r="G302" s="1525">
        <f>'Pl 2016-20 PFC'!D319</f>
        <v>35800000</v>
      </c>
      <c r="H302" s="1530">
        <f>'Pl 2016-20 PFC'!E319</f>
        <v>0</v>
      </c>
      <c r="I302" s="1530">
        <f>'Pl 2016-20 PFC'!F319</f>
        <v>35800000</v>
      </c>
      <c r="J302" s="755" t="e">
        <f>'Pl 2016-20 PFC'!#REF!</f>
        <v>#REF!</v>
      </c>
      <c r="K302" s="327"/>
      <c r="L302" s="327"/>
      <c r="M302" s="327"/>
      <c r="N302" s="327"/>
      <c r="O302" s="327"/>
      <c r="P302" s="327"/>
      <c r="Q302" s="327"/>
      <c r="R302" s="327"/>
      <c r="S302" s="327"/>
      <c r="T302" s="327"/>
      <c r="U302" s="327"/>
      <c r="V302" s="328"/>
      <c r="W302" s="328"/>
    </row>
    <row r="303" spans="1:23" s="329" customFormat="1" ht="18.75" hidden="1" outlineLevel="2">
      <c r="A303" s="1567"/>
      <c r="B303" s="1555" t="s">
        <v>179</v>
      </c>
      <c r="C303" s="1585" t="s">
        <v>276</v>
      </c>
      <c r="D303" s="333" t="e">
        <f>'Pl 2016-20 PFC'!#REF!</f>
        <v>#REF!</v>
      </c>
      <c r="E303" s="755" t="e">
        <f>'Pl 2016-20 PFC'!#REF!</f>
        <v>#REF!</v>
      </c>
      <c r="F303" s="755" t="e">
        <f>'Pl 2016-20 PFC'!#REF!</f>
        <v>#REF!</v>
      </c>
      <c r="G303" s="1525">
        <f>'Pl 2016-20 PFC'!D320</f>
        <v>0</v>
      </c>
      <c r="H303" s="1530">
        <f>'Pl 2016-20 PFC'!E320</f>
        <v>0</v>
      </c>
      <c r="I303" s="1530">
        <f>'Pl 2016-20 PFC'!F320</f>
        <v>0</v>
      </c>
      <c r="J303" s="755" t="e">
        <f>'Pl 2016-20 PFC'!#REF!</f>
        <v>#REF!</v>
      </c>
      <c r="K303" s="327"/>
      <c r="L303" s="327"/>
      <c r="M303" s="327"/>
      <c r="N303" s="327"/>
      <c r="O303" s="327"/>
      <c r="P303" s="327"/>
      <c r="Q303" s="327"/>
      <c r="R303" s="327"/>
      <c r="S303" s="327"/>
      <c r="T303" s="327"/>
      <c r="U303" s="327"/>
      <c r="V303" s="328"/>
      <c r="W303" s="328"/>
    </row>
    <row r="304" spans="1:23" s="329" customFormat="1" ht="18.75" hidden="1" outlineLevel="2">
      <c r="A304" s="1567"/>
      <c r="B304" s="1555"/>
      <c r="C304" s="1585"/>
      <c r="D304" s="333"/>
      <c r="E304" s="755"/>
      <c r="F304" s="755"/>
      <c r="G304" s="1525"/>
      <c r="H304" s="1530"/>
      <c r="I304" s="1530"/>
      <c r="J304" s="755"/>
      <c r="K304" s="327"/>
      <c r="L304" s="327"/>
      <c r="M304" s="327"/>
      <c r="N304" s="327"/>
      <c r="O304" s="327"/>
      <c r="P304" s="327"/>
      <c r="Q304" s="327"/>
      <c r="R304" s="327"/>
      <c r="S304" s="327"/>
      <c r="T304" s="327"/>
      <c r="U304" s="327"/>
      <c r="V304" s="328"/>
      <c r="W304" s="328"/>
    </row>
    <row r="305" spans="1:23" s="329" customFormat="1" ht="18.75" hidden="1" outlineLevel="2">
      <c r="A305" s="1567" t="s">
        <v>93</v>
      </c>
      <c r="B305" s="1555" t="s">
        <v>425</v>
      </c>
      <c r="C305" s="1585" t="s">
        <v>281</v>
      </c>
      <c r="D305" s="333" t="e">
        <f t="shared" ref="D305:J305" si="67">SUM(D306:D306)</f>
        <v>#REF!</v>
      </c>
      <c r="E305" s="755" t="e">
        <f t="shared" si="67"/>
        <v>#REF!</v>
      </c>
      <c r="F305" s="755" t="e">
        <f t="shared" si="67"/>
        <v>#REF!</v>
      </c>
      <c r="G305" s="1525">
        <f t="shared" si="67"/>
        <v>4578000</v>
      </c>
      <c r="H305" s="1530">
        <f t="shared" si="67"/>
        <v>0</v>
      </c>
      <c r="I305" s="1530">
        <f t="shared" si="67"/>
        <v>4578000</v>
      </c>
      <c r="J305" s="755" t="e">
        <f t="shared" si="67"/>
        <v>#REF!</v>
      </c>
      <c r="K305" s="327"/>
      <c r="L305" s="327"/>
      <c r="M305" s="327"/>
      <c r="N305" s="327"/>
      <c r="O305" s="327"/>
      <c r="P305" s="327"/>
      <c r="Q305" s="327"/>
      <c r="R305" s="327"/>
      <c r="S305" s="327"/>
      <c r="T305" s="327"/>
      <c r="U305" s="327"/>
      <c r="V305" s="328"/>
      <c r="W305" s="328"/>
    </row>
    <row r="306" spans="1:23" s="329" customFormat="1" ht="18.75" hidden="1" outlineLevel="2">
      <c r="A306" s="1567"/>
      <c r="B306" s="1555" t="s">
        <v>271</v>
      </c>
      <c r="C306" s="1585" t="s">
        <v>281</v>
      </c>
      <c r="D306" s="333" t="e">
        <f t="shared" ref="D306:J306" si="68">SUM(D307:D311)</f>
        <v>#REF!</v>
      </c>
      <c r="E306" s="755" t="e">
        <f t="shared" si="68"/>
        <v>#REF!</v>
      </c>
      <c r="F306" s="755" t="e">
        <f t="shared" si="68"/>
        <v>#REF!</v>
      </c>
      <c r="G306" s="1525">
        <f t="shared" si="68"/>
        <v>4578000</v>
      </c>
      <c r="H306" s="1530">
        <f t="shared" si="68"/>
        <v>0</v>
      </c>
      <c r="I306" s="1530">
        <f t="shared" si="68"/>
        <v>4578000</v>
      </c>
      <c r="J306" s="755" t="e">
        <f t="shared" si="68"/>
        <v>#REF!</v>
      </c>
      <c r="K306" s="327"/>
      <c r="L306" s="327"/>
      <c r="M306" s="327"/>
      <c r="N306" s="327"/>
      <c r="O306" s="327"/>
      <c r="P306" s="327"/>
      <c r="Q306" s="327"/>
      <c r="R306" s="327"/>
      <c r="S306" s="327"/>
      <c r="T306" s="327"/>
      <c r="U306" s="327"/>
      <c r="V306" s="328"/>
      <c r="W306" s="328"/>
    </row>
    <row r="307" spans="1:23" s="329" customFormat="1" ht="18.75" hidden="1" outlineLevel="2">
      <c r="A307" s="1567"/>
      <c r="B307" s="1555" t="s">
        <v>364</v>
      </c>
      <c r="C307" s="1585" t="s">
        <v>276</v>
      </c>
      <c r="D307" s="333" t="e">
        <f>IF(('Pl 2016-20 PFC'!#REF!)=0,"0",'Pl 2016-20 PFC'!#REF!)</f>
        <v>#REF!</v>
      </c>
      <c r="E307" s="755" t="e">
        <f>IF(('Pl 2016-20 PFC'!#REF!)=0,"0",'Pl 2016-20 PFC'!#REF!)</f>
        <v>#REF!</v>
      </c>
      <c r="F307" s="755" t="e">
        <f>IF(('Pl 2016-20 PFC'!#REF!)=0,"0",'Pl 2016-20 PFC'!#REF!)</f>
        <v>#REF!</v>
      </c>
      <c r="G307" s="1525">
        <f>IF(('Pl 2016-20 PFC'!D324)=0,"0",'Pl 2016-20 PFC'!D324)</f>
        <v>1500000</v>
      </c>
      <c r="H307" s="1530" t="str">
        <f>IF(('Pl 2016-20 PFC'!E324)=0,"0",'Pl 2016-20 PFC'!E324)</f>
        <v>0</v>
      </c>
      <c r="I307" s="1530">
        <f>IF(('Pl 2016-20 PFC'!F324)=0,"0",'Pl 2016-20 PFC'!F324)</f>
        <v>1500000</v>
      </c>
      <c r="J307" s="755" t="e">
        <f>IF(('Pl 2016-20 PFC'!#REF!)=0,"0",'Pl 2016-20 PFC'!#REF!)</f>
        <v>#REF!</v>
      </c>
      <c r="K307" s="327"/>
      <c r="L307" s="327"/>
      <c r="M307" s="327"/>
      <c r="N307" s="327"/>
      <c r="O307" s="327"/>
      <c r="P307" s="327"/>
      <c r="Q307" s="327"/>
      <c r="R307" s="327"/>
      <c r="S307" s="327"/>
      <c r="T307" s="327"/>
      <c r="U307" s="327"/>
      <c r="V307" s="328"/>
      <c r="W307" s="328"/>
    </row>
    <row r="308" spans="1:23" s="329" customFormat="1" ht="18.75" hidden="1" outlineLevel="2">
      <c r="A308" s="1567"/>
      <c r="B308" s="1555" t="s">
        <v>423</v>
      </c>
      <c r="C308" s="1585" t="s">
        <v>281</v>
      </c>
      <c r="D308" s="333" t="e">
        <f>IF(('Pl 2016-20 PFC'!#REF!)=0,"",'Pl 2016-20 PFC'!#REF!)</f>
        <v>#REF!</v>
      </c>
      <c r="E308" s="755" t="e">
        <f>IF(('Pl 2016-20 PFC'!#REF!)=0,"",'Pl 2016-20 PFC'!#REF!)</f>
        <v>#REF!</v>
      </c>
      <c r="F308" s="755" t="e">
        <f>IF(('Pl 2016-20 PFC'!#REF!)=0,"",'Pl 2016-20 PFC'!#REF!)</f>
        <v>#REF!</v>
      </c>
      <c r="G308" s="1525">
        <f>IF(('Pl 2016-20 PFC'!D325)=0,"",'Pl 2016-20 PFC'!D325)</f>
        <v>100000</v>
      </c>
      <c r="H308" s="1530" t="str">
        <f>IF(('Pl 2016-20 PFC'!E325)=0,"",'Pl 2016-20 PFC'!E325)</f>
        <v/>
      </c>
      <c r="I308" s="1530">
        <f>IF(('Pl 2016-20 PFC'!F325)=0,"",'Pl 2016-20 PFC'!F325)</f>
        <v>100000</v>
      </c>
      <c r="J308" s="755" t="e">
        <f>IF(('Pl 2016-20 PFC'!#REF!)=0,"",'Pl 2016-20 PFC'!#REF!)</f>
        <v>#REF!</v>
      </c>
      <c r="K308" s="327"/>
      <c r="L308" s="327"/>
      <c r="M308" s="327"/>
      <c r="N308" s="327"/>
      <c r="O308" s="327"/>
      <c r="P308" s="327"/>
      <c r="Q308" s="327"/>
      <c r="R308" s="327"/>
      <c r="S308" s="327"/>
      <c r="T308" s="327"/>
      <c r="U308" s="327"/>
      <c r="V308" s="328"/>
      <c r="W308" s="328"/>
    </row>
    <row r="309" spans="1:23" s="329" customFormat="1" ht="18.75" hidden="1" outlineLevel="2">
      <c r="A309" s="1567"/>
      <c r="B309" s="1555" t="s">
        <v>426</v>
      </c>
      <c r="C309" s="1585" t="s">
        <v>281</v>
      </c>
      <c r="D309" s="333" t="e">
        <f>IF(('Pl 2016-20 PFC'!#REF!)=0,"",'Pl 2016-20 PFC'!#REF!)</f>
        <v>#REF!</v>
      </c>
      <c r="E309" s="755" t="e">
        <f>IF(('Pl 2016-20 PFC'!#REF!)=0,"",'Pl 2016-20 PFC'!#REF!)</f>
        <v>#REF!</v>
      </c>
      <c r="F309" s="755" t="e">
        <f>IF(('Pl 2016-20 PFC'!#REF!)=0,"",'Pl 2016-20 PFC'!#REF!)</f>
        <v>#REF!</v>
      </c>
      <c r="G309" s="1525">
        <f>IF(('Pl 2016-20 PFC'!D326)=0,"",'Pl 2016-20 PFC'!D326)</f>
        <v>1078000</v>
      </c>
      <c r="H309" s="1530" t="str">
        <f>IF(('Pl 2016-20 PFC'!E326)=0,"",'Pl 2016-20 PFC'!E326)</f>
        <v/>
      </c>
      <c r="I309" s="1530">
        <f>IF(('Pl 2016-20 PFC'!F326)=0,"",'Pl 2016-20 PFC'!F326)</f>
        <v>1078000</v>
      </c>
      <c r="J309" s="755" t="e">
        <f>IF(('Pl 2016-20 PFC'!#REF!)=0,"",'Pl 2016-20 PFC'!#REF!)</f>
        <v>#REF!</v>
      </c>
      <c r="K309" s="327"/>
      <c r="L309" s="327"/>
      <c r="M309" s="327"/>
      <c r="N309" s="327"/>
      <c r="O309" s="327"/>
      <c r="P309" s="327"/>
      <c r="Q309" s="327"/>
      <c r="R309" s="327"/>
      <c r="S309" s="327"/>
      <c r="T309" s="327"/>
      <c r="U309" s="327"/>
      <c r="V309" s="328"/>
      <c r="W309" s="328"/>
    </row>
    <row r="310" spans="1:23" s="329" customFormat="1" ht="18.75" hidden="1" outlineLevel="2">
      <c r="A310" s="1567"/>
      <c r="B310" s="1555" t="s">
        <v>377</v>
      </c>
      <c r="C310" s="1585" t="s">
        <v>281</v>
      </c>
      <c r="D310" s="333" t="e">
        <f>IF(('Pl 2016-20 PFC'!#REF!)=0,"0",'Pl 2016-20 PFC'!#REF!)</f>
        <v>#REF!</v>
      </c>
      <c r="E310" s="755" t="e">
        <f>IF(('Pl 2016-20 PFC'!#REF!)=0,"0",'Pl 2016-20 PFC'!#REF!)</f>
        <v>#REF!</v>
      </c>
      <c r="F310" s="755" t="e">
        <f>IF(('Pl 2016-20 PFC'!#REF!)=0,"0",'Pl 2016-20 PFC'!#REF!)</f>
        <v>#REF!</v>
      </c>
      <c r="G310" s="1525">
        <f>IF(('Pl 2016-20 PFC'!D327)=0,"0",'Pl 2016-20 PFC'!D327)</f>
        <v>1700000</v>
      </c>
      <c r="H310" s="1530" t="str">
        <f>IF(('Pl 2016-20 PFC'!E327)=0,"0",'Pl 2016-20 PFC'!E327)</f>
        <v>0</v>
      </c>
      <c r="I310" s="1530">
        <f>IF(('Pl 2016-20 PFC'!F327)=0,"0",'Pl 2016-20 PFC'!F327)</f>
        <v>1700000</v>
      </c>
      <c r="J310" s="755" t="e">
        <f>IF(('Pl 2016-20 PFC'!#REF!)=0,"0",'Pl 2016-20 PFC'!#REF!)</f>
        <v>#REF!</v>
      </c>
      <c r="K310" s="327"/>
      <c r="L310" s="327"/>
      <c r="M310" s="327"/>
      <c r="N310" s="327"/>
      <c r="O310" s="327"/>
      <c r="P310" s="327"/>
      <c r="Q310" s="327"/>
      <c r="R310" s="327"/>
      <c r="S310" s="327"/>
      <c r="T310" s="327"/>
      <c r="U310" s="327"/>
      <c r="V310" s="328"/>
      <c r="W310" s="328"/>
    </row>
    <row r="311" spans="1:23" s="329" customFormat="1" ht="18.75" hidden="1" outlineLevel="2">
      <c r="A311" s="1567"/>
      <c r="B311" s="1555" t="s">
        <v>424</v>
      </c>
      <c r="C311" s="1585" t="s">
        <v>281</v>
      </c>
      <c r="D311" s="333" t="e">
        <f t="shared" ref="D311:J311" si="69">SUM(D312:D323)</f>
        <v>#REF!</v>
      </c>
      <c r="E311" s="755" t="e">
        <f t="shared" si="69"/>
        <v>#REF!</v>
      </c>
      <c r="F311" s="755" t="e">
        <f t="shared" si="69"/>
        <v>#REF!</v>
      </c>
      <c r="G311" s="1525">
        <f t="shared" si="69"/>
        <v>200000</v>
      </c>
      <c r="H311" s="1530">
        <f t="shared" si="69"/>
        <v>0</v>
      </c>
      <c r="I311" s="1530">
        <f t="shared" si="69"/>
        <v>200000</v>
      </c>
      <c r="J311" s="755" t="e">
        <f t="shared" si="69"/>
        <v>#REF!</v>
      </c>
      <c r="K311" s="327"/>
      <c r="L311" s="327"/>
      <c r="M311" s="327"/>
      <c r="N311" s="327"/>
      <c r="O311" s="327"/>
      <c r="P311" s="327"/>
      <c r="Q311" s="327"/>
      <c r="R311" s="327"/>
      <c r="S311" s="327"/>
      <c r="T311" s="327"/>
      <c r="U311" s="327"/>
      <c r="V311" s="328"/>
      <c r="W311" s="328"/>
    </row>
    <row r="312" spans="1:23" s="329" customFormat="1" ht="18.75" hidden="1" outlineLevel="2">
      <c r="A312" s="1567"/>
      <c r="B312" s="1555" t="s">
        <v>153</v>
      </c>
      <c r="C312" s="1585"/>
      <c r="D312" s="333" t="e">
        <f>IF(('Pl 2016-20 PFC'!#REF!)=0,"",'Pl 2016-20 PFC'!#REF!)</f>
        <v>#REF!</v>
      </c>
      <c r="E312" s="755" t="e">
        <f>IF(('Pl 2016-20 PFC'!#REF!)=0,"",'Pl 2016-20 PFC'!#REF!)</f>
        <v>#REF!</v>
      </c>
      <c r="F312" s="755" t="e">
        <f>IF(('Pl 2016-20 PFC'!#REF!)=0,"",'Pl 2016-20 PFC'!#REF!)</f>
        <v>#REF!</v>
      </c>
      <c r="G312" s="1525" t="str">
        <f>IF(('Pl 2016-20 PFC'!D329)=0,"",'Pl 2016-20 PFC'!D329)</f>
        <v/>
      </c>
      <c r="H312" s="1530" t="str">
        <f>IF(('Pl 2016-20 PFC'!E329)=0,"",'Pl 2016-20 PFC'!E329)</f>
        <v/>
      </c>
      <c r="I312" s="1530" t="str">
        <f>IF(('Pl 2016-20 PFC'!F329)=0,"",'Pl 2016-20 PFC'!F329)</f>
        <v/>
      </c>
      <c r="J312" s="755" t="e">
        <f>IF(('Pl 2016-20 PFC'!#REF!)=0,"",'Pl 2016-20 PFC'!#REF!)</f>
        <v>#REF!</v>
      </c>
      <c r="K312" s="327"/>
      <c r="L312" s="327"/>
      <c r="M312" s="327"/>
      <c r="N312" s="327"/>
      <c r="O312" s="327"/>
      <c r="P312" s="327"/>
      <c r="Q312" s="327"/>
      <c r="R312" s="327"/>
      <c r="S312" s="327"/>
      <c r="T312" s="327"/>
      <c r="U312" s="327"/>
      <c r="V312" s="328"/>
      <c r="W312" s="328"/>
    </row>
    <row r="313" spans="1:23" s="329" customFormat="1" ht="18.75" hidden="1" outlineLevel="2">
      <c r="A313" s="1567"/>
      <c r="B313" s="1555" t="s">
        <v>277</v>
      </c>
      <c r="C313" s="1585"/>
      <c r="D313" s="333" t="e">
        <f>IF(('Pl 2016-20 PFC'!#REF!)=0,"",'Pl 2016-20 PFC'!#REF!)</f>
        <v>#REF!</v>
      </c>
      <c r="E313" s="755" t="e">
        <f>IF(('Pl 2016-20 PFC'!#REF!)=0,"",'Pl 2016-20 PFC'!#REF!)</f>
        <v>#REF!</v>
      </c>
      <c r="F313" s="755" t="e">
        <f>IF(('Pl 2016-20 PFC'!#REF!)=0,"",'Pl 2016-20 PFC'!#REF!)</f>
        <v>#REF!</v>
      </c>
      <c r="G313" s="1525" t="str">
        <f>IF(('Pl 2016-20 PFC'!D330)=0,"",'Pl 2016-20 PFC'!D330)</f>
        <v/>
      </c>
      <c r="H313" s="1530" t="str">
        <f>IF(('Pl 2016-20 PFC'!E330)=0,"",'Pl 2016-20 PFC'!E330)</f>
        <v/>
      </c>
      <c r="I313" s="1530" t="str">
        <f>IF(('Pl 2016-20 PFC'!F330)=0,"",'Pl 2016-20 PFC'!F330)</f>
        <v/>
      </c>
      <c r="J313" s="755" t="e">
        <f>IF(('Pl 2016-20 PFC'!#REF!)=0,"",'Pl 2016-20 PFC'!#REF!)</f>
        <v>#REF!</v>
      </c>
      <c r="K313" s="327"/>
      <c r="L313" s="327"/>
      <c r="M313" s="327"/>
      <c r="N313" s="327"/>
      <c r="O313" s="327"/>
      <c r="P313" s="327"/>
      <c r="Q313" s="327"/>
      <c r="R313" s="327"/>
      <c r="S313" s="327"/>
      <c r="T313" s="327"/>
      <c r="U313" s="327"/>
      <c r="V313" s="328"/>
      <c r="W313" s="328"/>
    </row>
    <row r="314" spans="1:23" s="329" customFormat="1" ht="18.75" hidden="1" outlineLevel="2">
      <c r="A314" s="1567"/>
      <c r="B314" s="1555" t="s">
        <v>155</v>
      </c>
      <c r="C314" s="1585"/>
      <c r="D314" s="333" t="e">
        <f>IF(('Pl 2016-20 PFC'!#REF!)=0,"",'Pl 2016-20 PFC'!#REF!)</f>
        <v>#REF!</v>
      </c>
      <c r="E314" s="755" t="e">
        <f>IF(('Pl 2016-20 PFC'!#REF!)=0,"",'Pl 2016-20 PFC'!#REF!)</f>
        <v>#REF!</v>
      </c>
      <c r="F314" s="755" t="e">
        <f>IF(('Pl 2016-20 PFC'!#REF!)=0,"",'Pl 2016-20 PFC'!#REF!)</f>
        <v>#REF!</v>
      </c>
      <c r="G314" s="1525" t="str">
        <f>IF(('Pl 2016-20 PFC'!D331)=0,"",'Pl 2016-20 PFC'!D331)</f>
        <v/>
      </c>
      <c r="H314" s="1530" t="str">
        <f>IF(('Pl 2016-20 PFC'!E331)=0,"",'Pl 2016-20 PFC'!E331)</f>
        <v/>
      </c>
      <c r="I314" s="1530" t="str">
        <f>IF(('Pl 2016-20 PFC'!F331)=0,"",'Pl 2016-20 PFC'!F331)</f>
        <v/>
      </c>
      <c r="J314" s="755" t="e">
        <f>IF(('Pl 2016-20 PFC'!#REF!)=0,"",'Pl 2016-20 PFC'!#REF!)</f>
        <v>#REF!</v>
      </c>
      <c r="K314" s="327"/>
      <c r="L314" s="327"/>
      <c r="M314" s="327"/>
      <c r="N314" s="327"/>
      <c r="O314" s="327"/>
      <c r="P314" s="327"/>
      <c r="Q314" s="327"/>
      <c r="R314" s="327"/>
      <c r="S314" s="327"/>
      <c r="T314" s="327"/>
      <c r="U314" s="327"/>
      <c r="V314" s="328"/>
      <c r="W314" s="328"/>
    </row>
    <row r="315" spans="1:23" s="329" customFormat="1" ht="18.75" hidden="1" outlineLevel="2">
      <c r="A315" s="1567"/>
      <c r="B315" s="1555" t="s">
        <v>157</v>
      </c>
      <c r="C315" s="1585"/>
      <c r="D315" s="333" t="e">
        <f>IF(('Pl 2016-20 PFC'!#REF!)=0,"",'Pl 2016-20 PFC'!#REF!)</f>
        <v>#REF!</v>
      </c>
      <c r="E315" s="755" t="e">
        <f>IF(('Pl 2016-20 PFC'!#REF!)=0,"",'Pl 2016-20 PFC'!#REF!)</f>
        <v>#REF!</v>
      </c>
      <c r="F315" s="755" t="e">
        <f>IF(('Pl 2016-20 PFC'!#REF!)=0,"",'Pl 2016-20 PFC'!#REF!)</f>
        <v>#REF!</v>
      </c>
      <c r="G315" s="1525" t="str">
        <f>IF(('Pl 2016-20 PFC'!D332)=0,"",'Pl 2016-20 PFC'!D332)</f>
        <v/>
      </c>
      <c r="H315" s="1530" t="str">
        <f>IF(('Pl 2016-20 PFC'!E332)=0,"",'Pl 2016-20 PFC'!E332)</f>
        <v/>
      </c>
      <c r="I315" s="1530" t="str">
        <f>IF(('Pl 2016-20 PFC'!F332)=0,"",'Pl 2016-20 PFC'!F332)</f>
        <v/>
      </c>
      <c r="J315" s="755" t="e">
        <f>IF(('Pl 2016-20 PFC'!#REF!)=0,"",'Pl 2016-20 PFC'!#REF!)</f>
        <v>#REF!</v>
      </c>
      <c r="K315" s="327"/>
      <c r="L315" s="327"/>
      <c r="M315" s="327"/>
      <c r="N315" s="327"/>
      <c r="O315" s="327"/>
      <c r="P315" s="327"/>
      <c r="Q315" s="327"/>
      <c r="R315" s="327"/>
      <c r="S315" s="327"/>
      <c r="T315" s="327"/>
      <c r="U315" s="327"/>
      <c r="V315" s="328"/>
      <c r="W315" s="328"/>
    </row>
    <row r="316" spans="1:23" s="329" customFormat="1" ht="18.75" hidden="1" outlineLevel="2">
      <c r="A316" s="1567"/>
      <c r="B316" s="1555" t="s">
        <v>156</v>
      </c>
      <c r="C316" s="1585"/>
      <c r="D316" s="333" t="e">
        <f>IF(('Pl 2016-20 PFC'!#REF!)=0,"",'Pl 2016-20 PFC'!#REF!)</f>
        <v>#REF!</v>
      </c>
      <c r="E316" s="755" t="e">
        <f>IF(('Pl 2016-20 PFC'!#REF!)=0,"",'Pl 2016-20 PFC'!#REF!)</f>
        <v>#REF!</v>
      </c>
      <c r="F316" s="755" t="e">
        <f>IF(('Pl 2016-20 PFC'!#REF!)=0,"",'Pl 2016-20 PFC'!#REF!)</f>
        <v>#REF!</v>
      </c>
      <c r="G316" s="1525" t="str">
        <f>IF(('Pl 2016-20 PFC'!D333)=0,"",'Pl 2016-20 PFC'!D333)</f>
        <v/>
      </c>
      <c r="H316" s="1530" t="str">
        <f>IF(('Pl 2016-20 PFC'!E333)=0,"",'Pl 2016-20 PFC'!E333)</f>
        <v/>
      </c>
      <c r="I316" s="1530" t="str">
        <f>IF(('Pl 2016-20 PFC'!F333)=0,"",'Pl 2016-20 PFC'!F333)</f>
        <v/>
      </c>
      <c r="J316" s="755" t="e">
        <f>IF(('Pl 2016-20 PFC'!#REF!)=0,"",'Pl 2016-20 PFC'!#REF!)</f>
        <v>#REF!</v>
      </c>
      <c r="K316" s="327"/>
      <c r="L316" s="327"/>
      <c r="M316" s="327"/>
      <c r="N316" s="327"/>
      <c r="O316" s="327"/>
      <c r="P316" s="327"/>
      <c r="Q316" s="327"/>
      <c r="R316" s="327"/>
      <c r="S316" s="327"/>
      <c r="T316" s="327"/>
      <c r="U316" s="327"/>
      <c r="V316" s="328"/>
      <c r="W316" s="328"/>
    </row>
    <row r="317" spans="1:23" s="329" customFormat="1" ht="18.75" hidden="1" outlineLevel="2">
      <c r="A317" s="1567"/>
      <c r="B317" s="1555" t="s">
        <v>176</v>
      </c>
      <c r="C317" s="1585"/>
      <c r="D317" s="333" t="e">
        <f>IF(('Pl 2016-20 PFC'!#REF!)=0,"",'Pl 2016-20 PFC'!#REF!)</f>
        <v>#REF!</v>
      </c>
      <c r="E317" s="755" t="e">
        <f>IF(('Pl 2016-20 PFC'!#REF!)=0,"",'Pl 2016-20 PFC'!#REF!)</f>
        <v>#REF!</v>
      </c>
      <c r="F317" s="755" t="e">
        <f>IF(('Pl 2016-20 PFC'!#REF!)=0,"",'Pl 2016-20 PFC'!#REF!)</f>
        <v>#REF!</v>
      </c>
      <c r="G317" s="1525" t="str">
        <f>IF(('Pl 2016-20 PFC'!D334)=0,"",'Pl 2016-20 PFC'!D334)</f>
        <v/>
      </c>
      <c r="H317" s="1530" t="str">
        <f>IF(('Pl 2016-20 PFC'!E334)=0,"",'Pl 2016-20 PFC'!E334)</f>
        <v/>
      </c>
      <c r="I317" s="1530" t="str">
        <f>IF(('Pl 2016-20 PFC'!F334)=0,"",'Pl 2016-20 PFC'!F334)</f>
        <v/>
      </c>
      <c r="J317" s="755" t="e">
        <f>IF(('Pl 2016-20 PFC'!#REF!)=0,"",'Pl 2016-20 PFC'!#REF!)</f>
        <v>#REF!</v>
      </c>
      <c r="K317" s="327"/>
      <c r="L317" s="327"/>
      <c r="M317" s="327"/>
      <c r="N317" s="327"/>
      <c r="O317" s="327"/>
      <c r="P317" s="327"/>
      <c r="Q317" s="327"/>
      <c r="R317" s="327"/>
      <c r="S317" s="327"/>
      <c r="T317" s="327"/>
      <c r="U317" s="327"/>
      <c r="V317" s="328"/>
      <c r="W317" s="328"/>
    </row>
    <row r="318" spans="1:23" s="329" customFormat="1" ht="18.75" hidden="1" outlineLevel="2">
      <c r="A318" s="1567"/>
      <c r="B318" s="1555" t="s">
        <v>161</v>
      </c>
      <c r="C318" s="1585"/>
      <c r="D318" s="333" t="e">
        <f>IF(('Pl 2016-20 PFC'!#REF!)=0,"",'Pl 2016-20 PFC'!#REF!)</f>
        <v>#REF!</v>
      </c>
      <c r="E318" s="755" t="e">
        <f>IF(('Pl 2016-20 PFC'!#REF!)=0,"",'Pl 2016-20 PFC'!#REF!)</f>
        <v>#REF!</v>
      </c>
      <c r="F318" s="755" t="e">
        <f>IF(('Pl 2016-20 PFC'!#REF!)=0,"",'Pl 2016-20 PFC'!#REF!)</f>
        <v>#REF!</v>
      </c>
      <c r="G318" s="1525" t="str">
        <f>IF(('Pl 2016-20 PFC'!D335)=0,"",'Pl 2016-20 PFC'!D335)</f>
        <v/>
      </c>
      <c r="H318" s="1530" t="str">
        <f>IF(('Pl 2016-20 PFC'!E335)=0,"",'Pl 2016-20 PFC'!E335)</f>
        <v/>
      </c>
      <c r="I318" s="1530" t="str">
        <f>IF(('Pl 2016-20 PFC'!F335)=0,"",'Pl 2016-20 PFC'!F335)</f>
        <v/>
      </c>
      <c r="J318" s="755" t="e">
        <f>IF(('Pl 2016-20 PFC'!#REF!)=0,"",'Pl 2016-20 PFC'!#REF!)</f>
        <v>#REF!</v>
      </c>
      <c r="K318" s="327"/>
      <c r="L318" s="327"/>
      <c r="M318" s="327"/>
      <c r="N318" s="327"/>
      <c r="O318" s="327"/>
      <c r="P318" s="327"/>
      <c r="Q318" s="327"/>
      <c r="R318" s="327"/>
      <c r="S318" s="327"/>
      <c r="T318" s="327"/>
      <c r="U318" s="327"/>
      <c r="V318" s="328"/>
      <c r="W318" s="328"/>
    </row>
    <row r="319" spans="1:23" s="329" customFormat="1" ht="18.75" hidden="1" outlineLevel="2">
      <c r="A319" s="1567"/>
      <c r="B319" s="1555" t="s">
        <v>427</v>
      </c>
      <c r="C319" s="1585"/>
      <c r="D319" s="333" t="e">
        <f>IF(('Pl 2016-20 PFC'!#REF!)=0,"",'Pl 2016-20 PFC'!#REF!)</f>
        <v>#REF!</v>
      </c>
      <c r="E319" s="755" t="e">
        <f>IF(('Pl 2016-20 PFC'!#REF!)=0,"",'Pl 2016-20 PFC'!#REF!)</f>
        <v>#REF!</v>
      </c>
      <c r="F319" s="755" t="e">
        <f>IF(('Pl 2016-20 PFC'!#REF!)=0,"",'Pl 2016-20 PFC'!#REF!)</f>
        <v>#REF!</v>
      </c>
      <c r="G319" s="1525" t="str">
        <f>IF(('Pl 2016-20 PFC'!D336)=0,"",'Pl 2016-20 PFC'!D336)</f>
        <v/>
      </c>
      <c r="H319" s="1530" t="str">
        <f>IF(('Pl 2016-20 PFC'!E336)=0,"",'Pl 2016-20 PFC'!E336)</f>
        <v/>
      </c>
      <c r="I319" s="1530" t="str">
        <f>IF(('Pl 2016-20 PFC'!F336)=0,"",'Pl 2016-20 PFC'!F336)</f>
        <v/>
      </c>
      <c r="J319" s="755" t="e">
        <f>IF(('Pl 2016-20 PFC'!#REF!)=0,"",'Pl 2016-20 PFC'!#REF!)</f>
        <v>#REF!</v>
      </c>
      <c r="K319" s="327"/>
      <c r="L319" s="327"/>
      <c r="M319" s="327"/>
      <c r="N319" s="327"/>
      <c r="O319" s="327"/>
      <c r="P319" s="327"/>
      <c r="Q319" s="327"/>
      <c r="R319" s="327"/>
      <c r="S319" s="327"/>
      <c r="T319" s="327"/>
      <c r="U319" s="327"/>
      <c r="V319" s="328"/>
      <c r="W319" s="328"/>
    </row>
    <row r="320" spans="1:23" s="329" customFormat="1" ht="18.75" hidden="1" outlineLevel="2">
      <c r="A320" s="1567"/>
      <c r="B320" s="1555" t="s">
        <v>165</v>
      </c>
      <c r="C320" s="1585"/>
      <c r="D320" s="333" t="e">
        <f>IF(('Pl 2016-20 PFC'!#REF!)=0,"",'Pl 2016-20 PFC'!#REF!)</f>
        <v>#REF!</v>
      </c>
      <c r="E320" s="755" t="e">
        <f>IF(('Pl 2016-20 PFC'!#REF!)=0,"",'Pl 2016-20 PFC'!#REF!)</f>
        <v>#REF!</v>
      </c>
      <c r="F320" s="755" t="e">
        <f>IF(('Pl 2016-20 PFC'!#REF!)=0,"",'Pl 2016-20 PFC'!#REF!)</f>
        <v>#REF!</v>
      </c>
      <c r="G320" s="1525" t="str">
        <f>IF(('Pl 2016-20 PFC'!D337)=0,"",'Pl 2016-20 PFC'!D337)</f>
        <v/>
      </c>
      <c r="H320" s="1530" t="str">
        <f>IF(('Pl 2016-20 PFC'!E337)=0,"",'Pl 2016-20 PFC'!E337)</f>
        <v/>
      </c>
      <c r="I320" s="1530" t="str">
        <f>IF(('Pl 2016-20 PFC'!F337)=0,"",'Pl 2016-20 PFC'!F337)</f>
        <v/>
      </c>
      <c r="J320" s="755" t="e">
        <f>IF(('Pl 2016-20 PFC'!#REF!)=0,"",'Pl 2016-20 PFC'!#REF!)</f>
        <v>#REF!</v>
      </c>
      <c r="K320" s="327"/>
      <c r="L320" s="327"/>
      <c r="M320" s="327"/>
      <c r="N320" s="327"/>
      <c r="O320" s="327"/>
      <c r="P320" s="327"/>
      <c r="Q320" s="327"/>
      <c r="R320" s="327"/>
      <c r="S320" s="327"/>
      <c r="T320" s="327"/>
      <c r="U320" s="327"/>
      <c r="V320" s="328"/>
      <c r="W320" s="328"/>
    </row>
    <row r="321" spans="1:23" s="329" customFormat="1" ht="18.75" hidden="1" outlineLevel="2">
      <c r="A321" s="1606"/>
      <c r="B321" s="1912" t="str">
        <f>'Pl 2016-20 PFC'!B338</f>
        <v>ABSOLWENT</v>
      </c>
      <c r="C321" s="1525" t="e">
        <f>IF(('Pl 2016-20 PFC'!#REF!)=0,"",'Pl 2016-20 PFC'!#REF!)</f>
        <v>#REF!</v>
      </c>
      <c r="D321" s="1525" t="str">
        <f>IF(('Pl 2016-20 PFC'!A338)=0,"",'Pl 2016-20 PFC'!A338)</f>
        <v/>
      </c>
      <c r="E321" s="1525" t="str">
        <f>IF(('Pl 2016-20 PFC'!B338)=0,"",'Pl 2016-20 PFC'!B338)</f>
        <v>ABSOLWENT</v>
      </c>
      <c r="F321" s="1525" t="str">
        <f>IF(('Pl 2016-20 PFC'!C338)=0,"",'Pl 2016-20 PFC'!C338)</f>
        <v/>
      </c>
      <c r="G321" s="1525">
        <f>IF(('Pl 2016-20 PFC'!D338)=0,"",'Pl 2016-20 PFC'!D338)</f>
        <v>100000</v>
      </c>
      <c r="H321" s="1525" t="str">
        <f>IF(('Pl 2016-20 PFC'!E338)=0,"",'Pl 2016-20 PFC'!E338)</f>
        <v/>
      </c>
      <c r="I321" s="1525">
        <f>IF(('Pl 2016-20 PFC'!F338)=0,"",'Pl 2016-20 PFC'!F338)</f>
        <v>100000</v>
      </c>
      <c r="J321" s="1492"/>
      <c r="K321" s="327"/>
      <c r="L321" s="327"/>
      <c r="M321" s="327"/>
      <c r="N321" s="327"/>
      <c r="O321" s="327"/>
      <c r="P321" s="327"/>
      <c r="Q321" s="327"/>
      <c r="R321" s="327"/>
      <c r="S321" s="327"/>
      <c r="T321" s="327"/>
      <c r="U321" s="327"/>
      <c r="V321" s="328"/>
      <c r="W321" s="328"/>
    </row>
    <row r="322" spans="1:23" s="329" customFormat="1" ht="18.75" hidden="1" outlineLevel="2">
      <c r="A322" s="1606"/>
      <c r="B322" s="1912" t="str">
        <f>'Pl 2016-20 PFC'!B339</f>
        <v>"PRACA - INTEGRACJA"</v>
      </c>
      <c r="C322" s="1525" t="e">
        <f>IF(('Pl 2016-20 PFC'!#REF!)=0,"",'Pl 2016-20 PFC'!#REF!)</f>
        <v>#REF!</v>
      </c>
      <c r="D322" s="1525" t="str">
        <f>IF(('Pl 2016-20 PFC'!A339)=0,"",'Pl 2016-20 PFC'!A339)</f>
        <v/>
      </c>
      <c r="E322" s="1525" t="str">
        <f>IF(('Pl 2016-20 PFC'!B339)=0,"",'Pl 2016-20 PFC'!B339)</f>
        <v>"PRACA - INTEGRACJA"</v>
      </c>
      <c r="F322" s="1525" t="str">
        <f>IF(('Pl 2016-20 PFC'!C339)=0,"",'Pl 2016-20 PFC'!C339)</f>
        <v/>
      </c>
      <c r="G322" s="1525">
        <f>IF(('Pl 2016-20 PFC'!D339)=0,"",'Pl 2016-20 PFC'!D339)</f>
        <v>100000</v>
      </c>
      <c r="H322" s="1525" t="str">
        <f>IF(('Pl 2016-20 PFC'!E339)=0,"",'Pl 2016-20 PFC'!E339)</f>
        <v/>
      </c>
      <c r="I322" s="1525">
        <f>IF(('Pl 2016-20 PFC'!F339)=0,"",'Pl 2016-20 PFC'!F339)</f>
        <v>100000</v>
      </c>
      <c r="J322" s="1492"/>
      <c r="K322" s="327"/>
      <c r="L322" s="327"/>
      <c r="M322" s="327"/>
      <c r="N322" s="327"/>
      <c r="O322" s="327"/>
      <c r="P322" s="327"/>
      <c r="Q322" s="327"/>
      <c r="R322" s="327"/>
      <c r="S322" s="327"/>
      <c r="T322" s="327"/>
      <c r="U322" s="327"/>
      <c r="V322" s="328"/>
      <c r="W322" s="328"/>
    </row>
    <row r="323" spans="1:23" s="329" customFormat="1" ht="18.75" hidden="1" outlineLevel="2">
      <c r="A323" s="1567"/>
      <c r="B323" s="1595" t="str">
        <f>'Pl 2016-20 PFC'!B340</f>
        <v>Program Wsparcia Międzynarodowych Imprez Sportowych dla Osób Niepełnosprawnych organizowanych na terenie Polski</v>
      </c>
      <c r="C323" s="1585"/>
      <c r="D323" s="333" t="e">
        <f>IF(('Pl 2016-20 PFC'!#REF!)=0,"",'Pl 2016-20 PFC'!#REF!)</f>
        <v>#REF!</v>
      </c>
      <c r="E323" s="755" t="e">
        <f>IF(('Pl 2016-20 PFC'!#REF!)=0,"",'Pl 2016-20 PFC'!#REF!)</f>
        <v>#REF!</v>
      </c>
      <c r="F323" s="755" t="e">
        <f>IF(('Pl 2016-20 PFC'!#REF!)=0,"",'Pl 2016-20 PFC'!#REF!)</f>
        <v>#REF!</v>
      </c>
      <c r="G323" s="1525" t="str">
        <f>IF(('Pl 2016-20 PFC'!D340)=0,"",'Pl 2016-20 PFC'!D340)</f>
        <v/>
      </c>
      <c r="H323" s="1530" t="str">
        <f>IF(('Pl 2016-20 PFC'!E340)=0,"",'Pl 2016-20 PFC'!E340)</f>
        <v/>
      </c>
      <c r="I323" s="1530" t="str">
        <f>IF(('Pl 2016-20 PFC'!F340)=0,"",'Pl 2016-20 PFC'!F340)</f>
        <v/>
      </c>
      <c r="J323" s="755" t="e">
        <f>IF(('Pl 2016-20 PFC'!#REF!)=0,"",'Pl 2016-20 PFC'!#REF!)</f>
        <v>#REF!</v>
      </c>
      <c r="K323" s="327"/>
      <c r="L323" s="327"/>
      <c r="M323" s="327"/>
      <c r="N323" s="327"/>
      <c r="O323" s="327"/>
      <c r="P323" s="327"/>
      <c r="Q323" s="327"/>
      <c r="R323" s="327"/>
      <c r="S323" s="327"/>
      <c r="T323" s="327"/>
      <c r="U323" s="327"/>
      <c r="V323" s="328"/>
      <c r="W323" s="328"/>
    </row>
    <row r="324" spans="1:23" s="329" customFormat="1" ht="18.75" hidden="1" outlineLevel="2">
      <c r="A324" s="1567"/>
      <c r="B324" s="1555"/>
      <c r="C324" s="1585"/>
      <c r="D324" s="333"/>
      <c r="E324" s="755"/>
      <c r="F324" s="755"/>
      <c r="G324" s="1525"/>
      <c r="H324" s="1530"/>
      <c r="I324" s="1530"/>
      <c r="J324" s="755"/>
      <c r="K324" s="327"/>
      <c r="L324" s="327"/>
      <c r="M324" s="327"/>
      <c r="N324" s="327"/>
      <c r="O324" s="327"/>
      <c r="P324" s="327"/>
      <c r="Q324" s="327"/>
      <c r="R324" s="327"/>
      <c r="S324" s="327"/>
      <c r="T324" s="327"/>
      <c r="U324" s="327"/>
      <c r="V324" s="328"/>
      <c r="W324" s="328"/>
    </row>
    <row r="325" spans="1:23" ht="18.75" outlineLevel="1" collapsed="1">
      <c r="A325" s="1567">
        <v>6</v>
      </c>
      <c r="B325" s="1555" t="s">
        <v>1140</v>
      </c>
      <c r="C325" s="1585" t="s">
        <v>114</v>
      </c>
      <c r="D325" s="333" t="e">
        <f t="shared" ref="D325:J325" si="70">SUM(D326,D327,D328,D329)</f>
        <v>#REF!</v>
      </c>
      <c r="E325" s="755" t="e">
        <f t="shared" si="70"/>
        <v>#REF!</v>
      </c>
      <c r="F325" s="755" t="e">
        <f t="shared" si="70"/>
        <v>#REF!</v>
      </c>
      <c r="G325" s="1525">
        <f t="shared" si="70"/>
        <v>930000000</v>
      </c>
      <c r="H325" s="1530">
        <f t="shared" si="70"/>
        <v>0</v>
      </c>
      <c r="I325" s="1530">
        <f t="shared" si="70"/>
        <v>930000000</v>
      </c>
      <c r="J325" s="755" t="e">
        <f t="shared" si="70"/>
        <v>#REF!</v>
      </c>
    </row>
    <row r="326" spans="1:23" s="329" customFormat="1" ht="18.75" outlineLevel="1">
      <c r="A326" s="1567" t="s">
        <v>429</v>
      </c>
      <c r="B326" s="1555" t="s">
        <v>430</v>
      </c>
      <c r="C326" s="1585"/>
      <c r="D326" s="333" t="e">
        <f>'Pl 2016-20 PFC'!#REF!</f>
        <v>#REF!</v>
      </c>
      <c r="E326" s="755" t="e">
        <f>'Pl 2016-20 PFC'!#REF!</f>
        <v>#REF!</v>
      </c>
      <c r="F326" s="755" t="e">
        <f>'Pl 2016-20 PFC'!#REF!</f>
        <v>#REF!</v>
      </c>
      <c r="G326" s="1525">
        <f>'Pl 2016-20 PFC'!D344</f>
        <v>143000000</v>
      </c>
      <c r="H326" s="1530">
        <f>'Pl 2016-20 PFC'!E344</f>
        <v>0</v>
      </c>
      <c r="I326" s="1530">
        <f>'Pl 2016-20 PFC'!F344</f>
        <v>143000000</v>
      </c>
      <c r="J326" s="755" t="e">
        <f>'Pl 2016-20 PFC'!#REF!</f>
        <v>#REF!</v>
      </c>
      <c r="K326" s="327"/>
      <c r="L326" s="327"/>
      <c r="M326" s="327"/>
      <c r="N326" s="327"/>
      <c r="O326" s="327"/>
      <c r="P326" s="327"/>
      <c r="Q326" s="327"/>
      <c r="R326" s="327"/>
      <c r="S326" s="327"/>
      <c r="T326" s="327"/>
      <c r="U326" s="327"/>
      <c r="V326" s="328"/>
      <c r="W326" s="328"/>
    </row>
    <row r="327" spans="1:23" s="329" customFormat="1" ht="18.75" outlineLevel="1">
      <c r="A327" s="1567" t="s">
        <v>431</v>
      </c>
      <c r="B327" s="1555" t="s">
        <v>432</v>
      </c>
      <c r="C327" s="1585"/>
      <c r="D327" s="333" t="e">
        <f>'Pl 2016-20 PFC'!#REF!</f>
        <v>#REF!</v>
      </c>
      <c r="E327" s="755" t="e">
        <f>'Pl 2016-20 PFC'!#REF!</f>
        <v>#REF!</v>
      </c>
      <c r="F327" s="755" t="e">
        <f>'Pl 2016-20 PFC'!#REF!</f>
        <v>#REF!</v>
      </c>
      <c r="G327" s="1525">
        <f>'Pl 2016-20 PFC'!D346</f>
        <v>3575000</v>
      </c>
      <c r="H327" s="1530">
        <f>'Pl 2016-20 PFC'!E346</f>
        <v>0</v>
      </c>
      <c r="I327" s="1530">
        <f>'Pl 2016-20 PFC'!F346</f>
        <v>3575000</v>
      </c>
      <c r="J327" s="755" t="e">
        <f>'Pl 2016-20 PFC'!#REF!</f>
        <v>#REF!</v>
      </c>
      <c r="K327" s="327"/>
      <c r="L327" s="327"/>
      <c r="M327" s="327"/>
      <c r="N327" s="327"/>
      <c r="O327" s="327"/>
      <c r="P327" s="327"/>
      <c r="Q327" s="327"/>
      <c r="R327" s="327"/>
      <c r="S327" s="327"/>
      <c r="T327" s="327"/>
      <c r="U327" s="327"/>
      <c r="V327" s="328"/>
      <c r="W327" s="328"/>
    </row>
    <row r="328" spans="1:23" s="329" customFormat="1" ht="18.75" outlineLevel="1">
      <c r="A328" s="1567" t="s">
        <v>433</v>
      </c>
      <c r="B328" s="1555" t="s">
        <v>434</v>
      </c>
      <c r="C328" s="1585"/>
      <c r="D328" s="333" t="e">
        <f>'Pl 2016-20 PFC'!#REF!</f>
        <v>#REF!</v>
      </c>
      <c r="E328" s="755" t="e">
        <f>'Pl 2016-20 PFC'!#REF!</f>
        <v>#REF!</v>
      </c>
      <c r="F328" s="755" t="e">
        <f>'Pl 2016-20 PFC'!#REF!</f>
        <v>#REF!</v>
      </c>
      <c r="G328" s="1525">
        <f>'Pl 2016-20 PFC'!D348</f>
        <v>764317000</v>
      </c>
      <c r="H328" s="1530">
        <f>'Pl 2016-20 PFC'!E348</f>
        <v>0</v>
      </c>
      <c r="I328" s="1530">
        <f>'Pl 2016-20 PFC'!F348</f>
        <v>764317000</v>
      </c>
      <c r="J328" s="755" t="e">
        <f>'Pl 2016-20 PFC'!#REF!</f>
        <v>#REF!</v>
      </c>
      <c r="K328" s="327"/>
      <c r="L328" s="327"/>
      <c r="M328" s="327"/>
      <c r="N328" s="327"/>
      <c r="O328" s="327"/>
      <c r="P328" s="327"/>
      <c r="Q328" s="327"/>
      <c r="R328" s="327"/>
      <c r="S328" s="327"/>
      <c r="T328" s="327"/>
      <c r="U328" s="327"/>
      <c r="V328" s="328"/>
      <c r="W328" s="328"/>
    </row>
    <row r="329" spans="1:23" s="329" customFormat="1" ht="18.75" outlineLevel="1">
      <c r="A329" s="1567" t="s">
        <v>435</v>
      </c>
      <c r="B329" s="1555" t="s">
        <v>436</v>
      </c>
      <c r="C329" s="1585"/>
      <c r="D329" s="333" t="e">
        <f>'Pl 2016-20 PFC'!#REF!</f>
        <v>#REF!</v>
      </c>
      <c r="E329" s="755" t="e">
        <f>'Pl 2016-20 PFC'!#REF!</f>
        <v>#REF!</v>
      </c>
      <c r="F329" s="755" t="e">
        <f>'Pl 2016-20 PFC'!#REF!</f>
        <v>#REF!</v>
      </c>
      <c r="G329" s="1525">
        <f>'Pl 2016-20 PFC'!D350</f>
        <v>19108000</v>
      </c>
      <c r="H329" s="1530">
        <f>'Pl 2016-20 PFC'!E350</f>
        <v>0</v>
      </c>
      <c r="I329" s="1530">
        <f>'Pl 2016-20 PFC'!F350</f>
        <v>19108000</v>
      </c>
      <c r="J329" s="755" t="e">
        <f>'Pl 2016-20 PFC'!#REF!</f>
        <v>#REF!</v>
      </c>
      <c r="K329" s="327"/>
      <c r="L329" s="327"/>
      <c r="M329" s="327"/>
      <c r="N329" s="327"/>
      <c r="O329" s="327"/>
      <c r="P329" s="327"/>
      <c r="Q329" s="327"/>
      <c r="R329" s="327"/>
      <c r="S329" s="327"/>
      <c r="T329" s="327"/>
      <c r="U329" s="327"/>
      <c r="V329" s="328"/>
      <c r="W329" s="328"/>
    </row>
    <row r="330" spans="1:23" s="329" customFormat="1" ht="18.75" outlineLevel="1">
      <c r="A330" s="1567">
        <v>7</v>
      </c>
      <c r="B330" s="1555" t="s">
        <v>72</v>
      </c>
      <c r="C330" s="1585" t="s">
        <v>80</v>
      </c>
      <c r="D330" s="333" t="e">
        <f t="shared" ref="D330:J330" si="71">SUM(D332:D333)</f>
        <v>#REF!</v>
      </c>
      <c r="E330" s="755" t="e">
        <f t="shared" si="71"/>
        <v>#REF!</v>
      </c>
      <c r="F330" s="755" t="e">
        <f t="shared" si="71"/>
        <v>#REF!</v>
      </c>
      <c r="G330" s="1525">
        <f>SUM(G332:G334)</f>
        <v>300000</v>
      </c>
      <c r="H330" s="1525">
        <f>SUM(H332:H334)</f>
        <v>0</v>
      </c>
      <c r="I330" s="1525">
        <f>SUM(I332:I334)</f>
        <v>300000</v>
      </c>
      <c r="J330" s="755" t="e">
        <f t="shared" si="71"/>
        <v>#REF!</v>
      </c>
      <c r="K330" s="327"/>
      <c r="L330" s="327"/>
      <c r="M330" s="327"/>
      <c r="N330" s="327"/>
      <c r="O330" s="327"/>
      <c r="P330" s="327"/>
      <c r="Q330" s="327"/>
      <c r="R330" s="327"/>
      <c r="S330" s="327"/>
      <c r="T330" s="327"/>
      <c r="U330" s="327"/>
      <c r="V330" s="328"/>
      <c r="W330" s="328"/>
    </row>
    <row r="331" spans="1:23" s="329" customFormat="1" ht="18.75" hidden="1" outlineLevel="2">
      <c r="A331" s="1566"/>
      <c r="B331" s="1593" t="s">
        <v>290</v>
      </c>
      <c r="C331" s="1594"/>
      <c r="D331" s="359"/>
      <c r="E331" s="764"/>
      <c r="F331" s="765"/>
      <c r="G331" s="1537"/>
      <c r="H331" s="1538"/>
      <c r="I331" s="1538"/>
      <c r="J331" s="765"/>
      <c r="K331" s="327"/>
      <c r="L331" s="327"/>
      <c r="M331" s="327"/>
      <c r="N331" s="327"/>
      <c r="O331" s="327"/>
      <c r="P331" s="327"/>
      <c r="Q331" s="327"/>
      <c r="R331" s="327"/>
      <c r="S331" s="327"/>
      <c r="T331" s="327"/>
      <c r="U331" s="327"/>
      <c r="V331" s="328"/>
      <c r="W331" s="328"/>
    </row>
    <row r="332" spans="1:23" s="329" customFormat="1" ht="18.75" hidden="1" outlineLevel="2">
      <c r="A332" s="1566"/>
      <c r="B332" s="1593" t="s">
        <v>291</v>
      </c>
      <c r="C332" s="1594" t="s">
        <v>134</v>
      </c>
      <c r="D332" s="360" t="e">
        <f>'Pl 2016-20 PFC'!#REF!</f>
        <v>#REF!</v>
      </c>
      <c r="E332" s="764" t="e">
        <f>'Pl 2016-20 PFC'!#REF!</f>
        <v>#REF!</v>
      </c>
      <c r="F332" s="765" t="e">
        <f>'Pl 2016-20 PFC'!#REF!</f>
        <v>#REF!</v>
      </c>
      <c r="G332" s="1537">
        <f>'Pl 2016-20 PFC'!D354</f>
        <v>0</v>
      </c>
      <c r="H332" s="1538">
        <f>'Pl 2016-20 PFC'!E354</f>
        <v>0</v>
      </c>
      <c r="I332" s="1538">
        <f>'Pl 2016-20 PFC'!F354</f>
        <v>0</v>
      </c>
      <c r="J332" s="765" t="e">
        <f>'Pl 2016-20 PFC'!#REF!</f>
        <v>#REF!</v>
      </c>
      <c r="K332" s="327"/>
      <c r="L332" s="327"/>
      <c r="M332" s="327"/>
      <c r="N332" s="327"/>
      <c r="O332" s="327"/>
      <c r="P332" s="327"/>
      <c r="Q332" s="327"/>
      <c r="R332" s="327"/>
      <c r="S332" s="327"/>
      <c r="T332" s="327"/>
      <c r="U332" s="327"/>
      <c r="V332" s="328"/>
      <c r="W332" s="328"/>
    </row>
    <row r="333" spans="1:23" s="329" customFormat="1" ht="18.75" hidden="1" outlineLevel="2">
      <c r="A333" s="1566"/>
      <c r="B333" s="1593" t="s">
        <v>292</v>
      </c>
      <c r="C333" s="1594" t="s">
        <v>293</v>
      </c>
      <c r="D333" s="360" t="e">
        <f>'Pl 2016-20 PFC'!#REF!</f>
        <v>#REF!</v>
      </c>
      <c r="E333" s="764" t="e">
        <f>'Pl 2016-20 PFC'!#REF!</f>
        <v>#REF!</v>
      </c>
      <c r="F333" s="765" t="e">
        <f>'Pl 2016-20 PFC'!#REF!</f>
        <v>#REF!</v>
      </c>
      <c r="G333" s="1537">
        <f>'Pl 2016-20 PFC'!D355</f>
        <v>0</v>
      </c>
      <c r="H333" s="1538">
        <f>'Pl 2016-20 PFC'!E355</f>
        <v>0</v>
      </c>
      <c r="I333" s="1538">
        <f>'Pl 2016-20 PFC'!F355</f>
        <v>0</v>
      </c>
      <c r="J333" s="765" t="e">
        <f>'Pl 2016-20 PFC'!#REF!</f>
        <v>#REF!</v>
      </c>
      <c r="K333" s="327"/>
      <c r="L333" s="327"/>
      <c r="M333" s="327"/>
      <c r="N333" s="327"/>
      <c r="O333" s="327"/>
      <c r="P333" s="327"/>
      <c r="Q333" s="327"/>
      <c r="R333" s="327"/>
      <c r="S333" s="327"/>
      <c r="T333" s="327"/>
      <c r="U333" s="327"/>
      <c r="V333" s="328"/>
      <c r="W333" s="328"/>
    </row>
    <row r="334" spans="1:23" s="329" customFormat="1" ht="18.75" hidden="1" outlineLevel="2">
      <c r="A334" s="1973"/>
      <c r="B334" s="1974"/>
      <c r="C334" s="1975"/>
      <c r="D334" s="1976"/>
      <c r="E334" s="1977"/>
      <c r="F334" s="1978"/>
      <c r="G334" s="1537">
        <f>'Pl 2016-20 PFC'!D356</f>
        <v>300000</v>
      </c>
      <c r="H334" s="1537">
        <f>'Pl 2016-20 PFC'!E356</f>
        <v>0</v>
      </c>
      <c r="I334" s="1537">
        <f>'Pl 2016-20 PFC'!F356</f>
        <v>300000</v>
      </c>
      <c r="J334" s="1978"/>
      <c r="K334" s="327"/>
      <c r="L334" s="327"/>
      <c r="M334" s="327"/>
      <c r="N334" s="327"/>
      <c r="O334" s="327"/>
      <c r="P334" s="327"/>
      <c r="Q334" s="327"/>
      <c r="R334" s="327"/>
      <c r="S334" s="327"/>
      <c r="T334" s="327"/>
      <c r="U334" s="327"/>
      <c r="V334" s="328"/>
      <c r="W334" s="328"/>
    </row>
    <row r="335" spans="1:23" s="329" customFormat="1" ht="18.75" outlineLevel="1" collapsed="1">
      <c r="A335" s="1566"/>
      <c r="B335" s="1599"/>
      <c r="C335" s="1594"/>
      <c r="D335" s="359"/>
      <c r="E335" s="750"/>
      <c r="F335" s="750"/>
      <c r="G335" s="1539"/>
      <c r="H335" s="1540"/>
      <c r="I335" s="1540"/>
      <c r="J335" s="750"/>
      <c r="K335" s="327"/>
      <c r="L335" s="327"/>
      <c r="M335" s="327"/>
      <c r="N335" s="327"/>
      <c r="O335" s="327"/>
      <c r="P335" s="327"/>
      <c r="Q335" s="327"/>
      <c r="R335" s="327"/>
      <c r="S335" s="327"/>
      <c r="T335" s="327"/>
      <c r="U335" s="327"/>
      <c r="V335" s="328"/>
      <c r="W335" s="328"/>
    </row>
    <row r="336" spans="1:23" s="324" customFormat="1" ht="18.75">
      <c r="A336" s="1829" t="s">
        <v>632</v>
      </c>
      <c r="B336" s="1833" t="s">
        <v>1105</v>
      </c>
      <c r="C336" s="1834" t="s">
        <v>80</v>
      </c>
      <c r="D336" s="1849" t="e">
        <f t="shared" ref="D336:J336" si="72">(D70+D88-D116)+D58</f>
        <v>#REF!</v>
      </c>
      <c r="E336" s="1850" t="e">
        <f t="shared" si="72"/>
        <v>#REF!</v>
      </c>
      <c r="F336" s="1837" t="e">
        <f t="shared" si="72"/>
        <v>#REF!</v>
      </c>
      <c r="G336" s="1837">
        <f t="shared" si="72"/>
        <v>233599000</v>
      </c>
      <c r="H336" s="1837">
        <f t="shared" si="72"/>
        <v>0</v>
      </c>
      <c r="I336" s="1837">
        <f t="shared" si="72"/>
        <v>233599000</v>
      </c>
      <c r="J336" s="777" t="e">
        <f t="shared" si="72"/>
        <v>#REF!</v>
      </c>
      <c r="K336" s="323"/>
      <c r="L336" s="323"/>
      <c r="M336" s="323"/>
      <c r="N336" s="323"/>
      <c r="O336" s="323"/>
      <c r="P336" s="323"/>
      <c r="Q336" s="323"/>
      <c r="R336" s="323"/>
      <c r="S336" s="323"/>
      <c r="T336" s="323"/>
      <c r="U336" s="323"/>
      <c r="V336" s="323"/>
      <c r="W336" s="323"/>
    </row>
    <row r="337" spans="1:23" s="343" customFormat="1" ht="18.75" outlineLevel="1">
      <c r="A337" s="1554"/>
      <c r="B337" s="1555" t="s">
        <v>81</v>
      </c>
      <c r="C337" s="1556"/>
      <c r="D337" s="1557" t="e">
        <f t="shared" ref="D337:J337" si="73">SUM(D338:D339,D342)+SUM(D346:D351)</f>
        <v>#REF!</v>
      </c>
      <c r="E337" s="1558" t="e">
        <f t="shared" si="73"/>
        <v>#REF!</v>
      </c>
      <c r="F337" s="1559" t="e">
        <f t="shared" si="73"/>
        <v>#REF!</v>
      </c>
      <c r="G337" s="1541">
        <f t="shared" si="73"/>
        <v>233599000</v>
      </c>
      <c r="H337" s="1542">
        <f t="shared" si="73"/>
        <v>0</v>
      </c>
      <c r="I337" s="1542">
        <f t="shared" si="73"/>
        <v>233599000</v>
      </c>
      <c r="J337" s="766" t="e">
        <f t="shared" si="73"/>
        <v>#REF!</v>
      </c>
      <c r="K337" s="327"/>
      <c r="L337" s="327"/>
      <c r="M337" s="327"/>
      <c r="N337" s="327"/>
      <c r="O337" s="327"/>
      <c r="P337" s="327"/>
      <c r="Q337" s="327"/>
      <c r="R337" s="327"/>
      <c r="S337" s="327"/>
      <c r="T337" s="327"/>
      <c r="U337" s="327"/>
      <c r="V337" s="342"/>
      <c r="W337" s="342"/>
    </row>
    <row r="338" spans="1:23" s="367" customFormat="1" ht="18.75" outlineLevel="1">
      <c r="A338" s="1560">
        <v>1</v>
      </c>
      <c r="B338" s="1561" t="s">
        <v>344</v>
      </c>
      <c r="C338" s="1562" t="s">
        <v>80</v>
      </c>
      <c r="D338" s="1563" t="e">
        <f>'Pl 2016-20 PFC'!#REF!</f>
        <v>#REF!</v>
      </c>
      <c r="E338" s="1525" t="e">
        <f>'Pl 2016-20 PFC'!#REF!</f>
        <v>#REF!</v>
      </c>
      <c r="F338" s="1525" t="e">
        <f>'Pl 2016-20 PFC'!#REF!</f>
        <v>#REF!</v>
      </c>
      <c r="G338" s="1525">
        <f>'Pl 2016-20 PFC'!D360</f>
        <v>153278000</v>
      </c>
      <c r="H338" s="1525">
        <f>'Pl 2016-20 PFC'!E360</f>
        <v>0</v>
      </c>
      <c r="I338" s="1525">
        <f>'Pl 2016-20 PFC'!F360</f>
        <v>153278000</v>
      </c>
      <c r="J338" s="756" t="e">
        <f>'Pl 2016-20 PFC'!#REF!</f>
        <v>#REF!</v>
      </c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6"/>
      <c r="W338" s="366"/>
    </row>
    <row r="339" spans="1:23" s="329" customFormat="1" ht="18.75" outlineLevel="1">
      <c r="A339" s="1560">
        <v>2</v>
      </c>
      <c r="B339" s="1561" t="s">
        <v>85</v>
      </c>
      <c r="C339" s="1562" t="s">
        <v>80</v>
      </c>
      <c r="D339" s="1563" t="e">
        <f>'Pl 2016-20 PFC'!#REF!</f>
        <v>#REF!</v>
      </c>
      <c r="E339" s="1525" t="e">
        <f>'Pl 2016-20 PFC'!#REF!</f>
        <v>#REF!</v>
      </c>
      <c r="F339" s="1525" t="e">
        <f>'Pl 2016-20 PFC'!#REF!</f>
        <v>#REF!</v>
      </c>
      <c r="G339" s="1525">
        <f>'Pl 2016-20 PFC'!D363</f>
        <v>37507000</v>
      </c>
      <c r="H339" s="1525">
        <f>'Pl 2016-20 PFC'!E363</f>
        <v>0</v>
      </c>
      <c r="I339" s="1525">
        <f>'Pl 2016-20 PFC'!F363</f>
        <v>37507000</v>
      </c>
      <c r="J339" s="756" t="e">
        <f>'Pl 2016-20 PFC'!#REF!</f>
        <v>#REF!</v>
      </c>
      <c r="K339" s="327"/>
      <c r="L339" s="327"/>
      <c r="M339" s="327"/>
      <c r="N339" s="327"/>
      <c r="O339" s="327"/>
      <c r="P339" s="327"/>
      <c r="Q339" s="327"/>
      <c r="R339" s="327"/>
      <c r="S339" s="327"/>
      <c r="T339" s="327"/>
      <c r="U339" s="327"/>
      <c r="V339" s="328"/>
      <c r="W339" s="328"/>
    </row>
    <row r="340" spans="1:23" s="329" customFormat="1" ht="15.75" customHeight="1" outlineLevel="1">
      <c r="A340" s="1560" t="s">
        <v>20</v>
      </c>
      <c r="B340" s="1561" t="s">
        <v>438</v>
      </c>
      <c r="C340" s="1562" t="s">
        <v>80</v>
      </c>
      <c r="D340" s="1563" t="e">
        <f>'Pl 2016-20 PFC'!#REF!</f>
        <v>#REF!</v>
      </c>
      <c r="E340" s="1525" t="e">
        <f>'Pl 2016-20 PFC'!#REF!</f>
        <v>#REF!</v>
      </c>
      <c r="F340" s="1525" t="e">
        <f>'Pl 2016-20 PFC'!#REF!</f>
        <v>#REF!</v>
      </c>
      <c r="G340" s="1525">
        <f>'Pl 2016-20 PFC'!D364</f>
        <v>30250000</v>
      </c>
      <c r="H340" s="1525">
        <f>'Pl 2016-20 PFC'!E364</f>
        <v>0</v>
      </c>
      <c r="I340" s="1525">
        <f>'Pl 2016-20 PFC'!F364</f>
        <v>30250000</v>
      </c>
      <c r="J340" s="756" t="e">
        <f>'Pl 2016-20 PFC'!#REF!</f>
        <v>#REF!</v>
      </c>
      <c r="K340" s="327"/>
      <c r="L340" s="327"/>
      <c r="M340" s="327"/>
      <c r="N340" s="327"/>
      <c r="O340" s="327"/>
      <c r="P340" s="327"/>
      <c r="Q340" s="327"/>
      <c r="R340" s="327"/>
      <c r="S340" s="327"/>
      <c r="T340" s="327"/>
      <c r="U340" s="327"/>
      <c r="V340" s="328"/>
      <c r="W340" s="328"/>
    </row>
    <row r="341" spans="1:23" s="329" customFormat="1" ht="15.75" customHeight="1" outlineLevel="1">
      <c r="A341" s="1560" t="s">
        <v>187</v>
      </c>
      <c r="B341" s="1561" t="s">
        <v>439</v>
      </c>
      <c r="C341" s="1562" t="s">
        <v>80</v>
      </c>
      <c r="D341" s="1563" t="e">
        <f>'Pl 2016-20 PFC'!#REF!</f>
        <v>#REF!</v>
      </c>
      <c r="E341" s="1525" t="e">
        <f>'Pl 2016-20 PFC'!#REF!</f>
        <v>#REF!</v>
      </c>
      <c r="F341" s="1525" t="e">
        <f>'Pl 2016-20 PFC'!#REF!</f>
        <v>#REF!</v>
      </c>
      <c r="G341" s="1525">
        <f>'Pl 2016-20 PFC'!D365</f>
        <v>2200000</v>
      </c>
      <c r="H341" s="1525">
        <f>'Pl 2016-20 PFC'!E365</f>
        <v>0</v>
      </c>
      <c r="I341" s="1525">
        <f>'Pl 2016-20 PFC'!F365</f>
        <v>2200000</v>
      </c>
      <c r="J341" s="756" t="e">
        <f>'Pl 2016-20 PFC'!#REF!</f>
        <v>#REF!</v>
      </c>
      <c r="K341" s="327"/>
      <c r="L341" s="327"/>
      <c r="M341" s="327"/>
      <c r="N341" s="327"/>
      <c r="O341" s="327"/>
      <c r="P341" s="327"/>
      <c r="Q341" s="327"/>
      <c r="R341" s="327"/>
      <c r="S341" s="327"/>
      <c r="T341" s="327"/>
      <c r="U341" s="327"/>
      <c r="V341" s="328"/>
      <c r="W341" s="328"/>
    </row>
    <row r="342" spans="1:23" s="329" customFormat="1" ht="18.75" outlineLevel="1">
      <c r="A342" s="1560">
        <v>3</v>
      </c>
      <c r="B342" s="1561" t="s">
        <v>347</v>
      </c>
      <c r="C342" s="1562" t="s">
        <v>80</v>
      </c>
      <c r="D342" s="1563" t="e">
        <f>'Pl 2016-20 PFC'!#REF!</f>
        <v>#REF!</v>
      </c>
      <c r="E342" s="1525" t="e">
        <f>'Pl 2016-20 PFC'!#REF!</f>
        <v>#REF!</v>
      </c>
      <c r="F342" s="1525" t="e">
        <f>'Pl 2016-20 PFC'!#REF!</f>
        <v>#REF!</v>
      </c>
      <c r="G342" s="1962">
        <f>'Pl 2016-20 PFC'!D366</f>
        <v>-52446000</v>
      </c>
      <c r="H342" s="1525">
        <f>'Pl 2016-20 PFC'!E366</f>
        <v>0</v>
      </c>
      <c r="I342" s="1962">
        <f>'Pl 2016-20 PFC'!F366</f>
        <v>-52446000</v>
      </c>
      <c r="J342" s="756" t="e">
        <f>'Pl 2016-20 PFC'!#REF!</f>
        <v>#REF!</v>
      </c>
      <c r="K342" s="327"/>
      <c r="L342" s="327"/>
      <c r="M342" s="327"/>
      <c r="N342" s="327"/>
      <c r="O342" s="327"/>
      <c r="P342" s="327"/>
      <c r="Q342" s="327"/>
      <c r="R342" s="327"/>
      <c r="S342" s="327"/>
      <c r="T342" s="327"/>
      <c r="U342" s="327"/>
      <c r="V342" s="328"/>
      <c r="W342" s="328"/>
    </row>
    <row r="343" spans="1:23" s="329" customFormat="1" ht="18.75" outlineLevel="1">
      <c r="A343" s="1560" t="s">
        <v>348</v>
      </c>
      <c r="B343" s="1561" t="str">
        <f>+'Pl 2016-20 PFC'!B367</f>
        <v>pozostałe:</v>
      </c>
      <c r="C343" s="1562" t="s">
        <v>80</v>
      </c>
      <c r="D343" s="1563" t="e">
        <f>'Pl 2016-20 PFC'!#REF!</f>
        <v>#REF!</v>
      </c>
      <c r="E343" s="1525" t="e">
        <f>'Pl 2016-20 PFC'!#REF!</f>
        <v>#REF!</v>
      </c>
      <c r="F343" s="1525" t="e">
        <f>'Pl 2016-20 PFC'!#REF!</f>
        <v>#REF!</v>
      </c>
      <c r="G343" s="1962">
        <f>'Pl 2016-20 PFC'!D367</f>
        <v>-52446000</v>
      </c>
      <c r="H343" s="1525">
        <f>'Pl 2016-20 PFC'!E367</f>
        <v>0</v>
      </c>
      <c r="I343" s="1962">
        <f>'Pl 2016-20 PFC'!F367</f>
        <v>-52446000</v>
      </c>
      <c r="J343" s="756" t="e">
        <f>'Pl 2016-20 PFC'!#REF!</f>
        <v>#REF!</v>
      </c>
      <c r="K343" s="327"/>
      <c r="L343" s="327"/>
      <c r="M343" s="327"/>
      <c r="N343" s="327"/>
      <c r="O343" s="327"/>
      <c r="P343" s="327"/>
      <c r="Q343" s="327"/>
      <c r="R343" s="327"/>
      <c r="S343" s="327"/>
      <c r="T343" s="327"/>
      <c r="U343" s="327"/>
      <c r="V343" s="328"/>
      <c r="W343" s="328"/>
    </row>
    <row r="344" spans="1:23" s="329" customFormat="1" hidden="1" outlineLevel="2">
      <c r="A344" s="1520" t="s">
        <v>92</v>
      </c>
      <c r="B344" s="362" t="str">
        <f>+'Pl 2016-20 PFC'!B368</f>
        <v xml:space="preserve">  - wymagalne</v>
      </c>
      <c r="C344" s="363" t="s">
        <v>80</v>
      </c>
      <c r="D344" s="364" t="e">
        <f>'Pl 2016-20 PFC'!#REF!</f>
        <v>#REF!</v>
      </c>
      <c r="E344" s="756" t="e">
        <f>'Pl 2016-20 PFC'!#REF!</f>
        <v>#REF!</v>
      </c>
      <c r="F344" s="756" t="e">
        <f>'Pl 2016-20 PFC'!#REF!</f>
        <v>#REF!</v>
      </c>
      <c r="G344" s="756">
        <f>'Pl 2016-20 PFC'!D368</f>
        <v>0</v>
      </c>
      <c r="H344" s="756">
        <f>'Pl 2016-20 PFC'!E368</f>
        <v>0</v>
      </c>
      <c r="I344" s="756">
        <f>'Pl 2016-20 PFC'!F368</f>
        <v>0</v>
      </c>
      <c r="J344" s="756" t="e">
        <f>'Pl 2016-20 PFC'!#REF!</f>
        <v>#REF!</v>
      </c>
      <c r="K344" s="327"/>
      <c r="L344" s="327"/>
      <c r="M344" s="327"/>
      <c r="N344" s="327"/>
      <c r="O344" s="327"/>
      <c r="P344" s="327"/>
      <c r="Q344" s="327"/>
      <c r="R344" s="327"/>
      <c r="S344" s="327"/>
      <c r="T344" s="327"/>
      <c r="U344" s="327"/>
      <c r="V344" s="328"/>
      <c r="W344" s="328"/>
    </row>
    <row r="345" spans="1:23" s="329" customFormat="1" ht="18.75" outlineLevel="1" collapsed="1">
      <c r="A345" s="1560" t="s">
        <v>349</v>
      </c>
      <c r="B345" s="1561" t="s">
        <v>94</v>
      </c>
      <c r="C345" s="363" t="s">
        <v>80</v>
      </c>
      <c r="D345" s="364"/>
      <c r="E345" s="756"/>
      <c r="F345" s="756"/>
      <c r="G345" s="756"/>
      <c r="H345" s="756"/>
      <c r="I345" s="756"/>
      <c r="J345" s="756"/>
      <c r="K345" s="327"/>
      <c r="L345" s="327"/>
      <c r="M345" s="327"/>
      <c r="N345" s="327"/>
      <c r="O345" s="327"/>
      <c r="P345" s="327"/>
      <c r="Q345" s="327"/>
      <c r="R345" s="327"/>
      <c r="S345" s="327"/>
      <c r="T345" s="327"/>
      <c r="U345" s="327"/>
      <c r="V345" s="328"/>
      <c r="W345" s="328"/>
    </row>
    <row r="346" spans="1:23" s="343" customFormat="1" hidden="1" outlineLevel="2">
      <c r="A346" s="368" t="s">
        <v>23</v>
      </c>
      <c r="B346" s="362" t="s">
        <v>95</v>
      </c>
      <c r="C346" s="363" t="s">
        <v>80</v>
      </c>
      <c r="D346" s="364" t="e">
        <f>'Pl 2016-20 PFC'!#REF!</f>
        <v>#REF!</v>
      </c>
      <c r="E346" s="756" t="e">
        <f>'Pl 2016-20 PFC'!#REF!</f>
        <v>#REF!</v>
      </c>
      <c r="F346" s="756" t="e">
        <f>'Pl 2016-20 PFC'!#REF!</f>
        <v>#REF!</v>
      </c>
      <c r="G346" s="756">
        <f>'Pl 2016-20 PFC'!D370</f>
        <v>56123000</v>
      </c>
      <c r="H346" s="756">
        <f>'Pl 2016-20 PFC'!E370</f>
        <v>0</v>
      </c>
      <c r="I346" s="756">
        <f>'Pl 2016-20 PFC'!F370</f>
        <v>56123000</v>
      </c>
      <c r="J346" s="756" t="e">
        <f>'Pl 2016-20 PFC'!#REF!</f>
        <v>#REF!</v>
      </c>
      <c r="K346" s="327"/>
      <c r="L346" s="327"/>
      <c r="M346" s="327"/>
      <c r="N346" s="327"/>
      <c r="O346" s="327"/>
      <c r="P346" s="327"/>
      <c r="Q346" s="327"/>
      <c r="R346" s="327"/>
      <c r="S346" s="327"/>
      <c r="T346" s="327"/>
      <c r="U346" s="327"/>
      <c r="V346" s="342"/>
      <c r="W346" s="342"/>
    </row>
    <row r="347" spans="1:23" s="343" customFormat="1" hidden="1" outlineLevel="2">
      <c r="A347" s="368" t="s">
        <v>24</v>
      </c>
      <c r="B347" s="362" t="s">
        <v>96</v>
      </c>
      <c r="C347" s="363" t="s">
        <v>80</v>
      </c>
      <c r="D347" s="364" t="e">
        <f>'Pl 2016-20 PFC'!#REF!</f>
        <v>#REF!</v>
      </c>
      <c r="E347" s="756" t="e">
        <f>'Pl 2016-20 PFC'!#REF!</f>
        <v>#REF!</v>
      </c>
      <c r="F347" s="756" t="e">
        <f>'Pl 2016-20 PFC'!#REF!</f>
        <v>#REF!</v>
      </c>
      <c r="G347" s="756">
        <f>'Pl 2016-20 PFC'!D371</f>
        <v>44487000</v>
      </c>
      <c r="H347" s="756">
        <f>'Pl 2016-20 PFC'!E371</f>
        <v>0</v>
      </c>
      <c r="I347" s="756">
        <f>'Pl 2016-20 PFC'!F371</f>
        <v>44487000</v>
      </c>
      <c r="J347" s="756" t="e">
        <f>'Pl 2016-20 PFC'!#REF!</f>
        <v>#REF!</v>
      </c>
      <c r="K347" s="327"/>
      <c r="L347" s="327"/>
      <c r="M347" s="327"/>
      <c r="N347" s="327"/>
      <c r="O347" s="327"/>
      <c r="P347" s="327"/>
      <c r="Q347" s="327"/>
      <c r="R347" s="327"/>
      <c r="S347" s="327"/>
      <c r="T347" s="327"/>
      <c r="U347" s="327"/>
      <c r="V347" s="342"/>
      <c r="W347" s="342"/>
    </row>
    <row r="348" spans="1:23" s="329" customFormat="1" hidden="1" outlineLevel="2">
      <c r="A348" s="368" t="s">
        <v>28</v>
      </c>
      <c r="B348" s="362" t="s">
        <v>97</v>
      </c>
      <c r="C348" s="363" t="s">
        <v>80</v>
      </c>
      <c r="D348" s="364" t="e">
        <f>'Pl 2016-20 PFC'!#REF!</f>
        <v>#REF!</v>
      </c>
      <c r="E348" s="756" t="e">
        <f>'Pl 2016-20 PFC'!#REF!</f>
        <v>#REF!</v>
      </c>
      <c r="F348" s="756" t="e">
        <f>'Pl 2016-20 PFC'!#REF!</f>
        <v>#REF!</v>
      </c>
      <c r="G348" s="756">
        <f>'Pl 2016-20 PFC'!D372</f>
        <v>-2250000</v>
      </c>
      <c r="H348" s="756">
        <f>'Pl 2016-20 PFC'!E372</f>
        <v>0</v>
      </c>
      <c r="I348" s="756">
        <f>'Pl 2016-20 PFC'!F372</f>
        <v>-2250000</v>
      </c>
      <c r="J348" s="756" t="e">
        <f>'Pl 2016-20 PFC'!#REF!</f>
        <v>#REF!</v>
      </c>
      <c r="K348" s="327"/>
      <c r="L348" s="327"/>
      <c r="M348" s="327"/>
      <c r="N348" s="327"/>
      <c r="O348" s="327"/>
      <c r="P348" s="327"/>
      <c r="Q348" s="327"/>
      <c r="R348" s="327"/>
      <c r="S348" s="327"/>
      <c r="T348" s="327"/>
      <c r="U348" s="327"/>
      <c r="V348" s="328"/>
      <c r="W348" s="328"/>
    </row>
    <row r="349" spans="1:23" s="329" customFormat="1" hidden="1" outlineLevel="2">
      <c r="A349" s="368" t="s">
        <v>30</v>
      </c>
      <c r="B349" s="362" t="s">
        <v>98</v>
      </c>
      <c r="C349" s="363" t="s">
        <v>80</v>
      </c>
      <c r="D349" s="364" t="e">
        <f>'Pl 2016-20 PFC'!#REF!</f>
        <v>#REF!</v>
      </c>
      <c r="E349" s="1151" t="e">
        <f>'Pl 2016-20 PFC'!#REF!</f>
        <v>#REF!</v>
      </c>
      <c r="F349" s="1151" t="e">
        <f>'Pl 2016-20 PFC'!#REF!</f>
        <v>#REF!</v>
      </c>
      <c r="G349" s="1151">
        <f>'Pl 2016-20 PFC'!D373</f>
        <v>0</v>
      </c>
      <c r="H349" s="1151">
        <f>'Pl 2016-20 PFC'!E373</f>
        <v>0</v>
      </c>
      <c r="I349" s="1151">
        <f>'Pl 2016-20 PFC'!F373</f>
        <v>0</v>
      </c>
      <c r="J349" s="1151" t="e">
        <f>'Pl 2016-20 PFC'!#REF!</f>
        <v>#REF!</v>
      </c>
      <c r="K349" s="327"/>
      <c r="L349" s="327"/>
      <c r="M349" s="327"/>
      <c r="N349" s="327"/>
      <c r="O349" s="327"/>
      <c r="P349" s="327"/>
      <c r="Q349" s="327"/>
      <c r="R349" s="327"/>
      <c r="S349" s="327"/>
      <c r="T349" s="327"/>
      <c r="U349" s="327"/>
      <c r="V349" s="328"/>
      <c r="W349" s="328"/>
    </row>
    <row r="350" spans="1:23" s="367" customFormat="1" hidden="1" outlineLevel="2">
      <c r="A350" s="368" t="s">
        <v>34</v>
      </c>
      <c r="B350" s="362" t="s">
        <v>99</v>
      </c>
      <c r="C350" s="363" t="s">
        <v>80</v>
      </c>
      <c r="D350" s="364" t="e">
        <f>'Pl 2016-20 PFC'!#REF!</f>
        <v>#REF!</v>
      </c>
      <c r="E350" s="756" t="e">
        <f>'Pl 2016-20 PFC'!#REF!</f>
        <v>#REF!</v>
      </c>
      <c r="F350" s="756" t="e">
        <f>'Pl 2016-20 PFC'!#REF!</f>
        <v>#REF!</v>
      </c>
      <c r="G350" s="756">
        <f>'Pl 2016-20 PFC'!D375</f>
        <v>0</v>
      </c>
      <c r="H350" s="756">
        <f>'Pl 2016-20 PFC'!E375</f>
        <v>0</v>
      </c>
      <c r="I350" s="756">
        <f>'Pl 2016-20 PFC'!F375</f>
        <v>0</v>
      </c>
      <c r="J350" s="756" t="e">
        <f>'Pl 2016-20 PFC'!#REF!</f>
        <v>#REF!</v>
      </c>
      <c r="K350" s="365"/>
      <c r="L350" s="365"/>
      <c r="M350" s="365"/>
      <c r="N350" s="365"/>
      <c r="O350" s="365"/>
      <c r="P350" s="365"/>
      <c r="Q350" s="365"/>
      <c r="R350" s="365"/>
      <c r="S350" s="365"/>
      <c r="T350" s="365"/>
      <c r="U350" s="365"/>
      <c r="V350" s="366"/>
      <c r="W350" s="366"/>
    </row>
    <row r="351" spans="1:23" s="329" customFormat="1" hidden="1" outlineLevel="2">
      <c r="A351" s="345" t="s">
        <v>37</v>
      </c>
      <c r="B351" s="331" t="s">
        <v>100</v>
      </c>
      <c r="C351" s="344" t="s">
        <v>80</v>
      </c>
      <c r="D351" s="333" t="e">
        <f>'Pl 2016-20 PFC'!#REF!</f>
        <v>#REF!</v>
      </c>
      <c r="E351" s="755" t="e">
        <f>'Pl 2016-20 PFC'!#REF!</f>
        <v>#REF!</v>
      </c>
      <c r="F351" s="755" t="e">
        <f>'Pl 2016-20 PFC'!#REF!</f>
        <v>#REF!</v>
      </c>
      <c r="G351" s="756">
        <f>'Pl 2016-20 PFC'!D376</f>
        <v>-3100000</v>
      </c>
      <c r="H351" s="755">
        <f>'Pl 2016-20 PFC'!E376</f>
        <v>0</v>
      </c>
      <c r="I351" s="755">
        <f>'Pl 2016-20 PFC'!F376</f>
        <v>-3100000</v>
      </c>
      <c r="J351" s="755" t="e">
        <f>'Pl 2016-20 PFC'!#REF!</f>
        <v>#REF!</v>
      </c>
      <c r="K351" s="327"/>
      <c r="L351" s="327"/>
      <c r="M351" s="327"/>
      <c r="N351" s="327"/>
      <c r="O351" s="327"/>
      <c r="P351" s="327"/>
      <c r="Q351" s="327"/>
      <c r="R351" s="327"/>
      <c r="S351" s="327"/>
      <c r="T351" s="327"/>
      <c r="U351" s="327"/>
      <c r="V351" s="328"/>
      <c r="W351" s="328"/>
    </row>
    <row r="352" spans="1:23" s="1159" customFormat="1" ht="16.5" outlineLevel="1" collapsed="1" thickBot="1">
      <c r="A352" s="975"/>
      <c r="B352" s="976"/>
      <c r="C352" s="977"/>
      <c r="D352" s="977"/>
      <c r="E352" s="978"/>
      <c r="F352" s="979"/>
      <c r="G352" s="978"/>
      <c r="H352" s="980"/>
      <c r="I352" s="980"/>
      <c r="J352" s="980"/>
      <c r="K352" s="1157"/>
      <c r="L352" s="1157"/>
      <c r="M352" s="1157"/>
      <c r="N352" s="1157"/>
      <c r="O352" s="1157"/>
      <c r="P352" s="1157"/>
      <c r="Q352" s="1157"/>
      <c r="R352" s="1157"/>
      <c r="S352" s="1157"/>
      <c r="T352" s="1157"/>
      <c r="U352" s="1157"/>
      <c r="V352" s="1158"/>
      <c r="W352" s="1158"/>
    </row>
    <row r="353" spans="1:23" s="1159" customFormat="1">
      <c r="A353" s="1607"/>
      <c r="B353" s="1608"/>
      <c r="C353" s="1609"/>
      <c r="D353" s="1609"/>
      <c r="E353" s="1610"/>
      <c r="F353" s="1610"/>
      <c r="G353" s="1610"/>
      <c r="H353" s="1611"/>
      <c r="I353" s="1611"/>
      <c r="J353" s="1611"/>
      <c r="K353" s="1157"/>
      <c r="L353" s="1157"/>
      <c r="M353" s="1157"/>
      <c r="N353" s="1157"/>
      <c r="O353" s="1157"/>
      <c r="P353" s="1157"/>
      <c r="Q353" s="1157"/>
      <c r="R353" s="1157"/>
      <c r="S353" s="1157"/>
      <c r="T353" s="1157"/>
      <c r="U353" s="1157"/>
      <c r="V353" s="1158"/>
      <c r="W353" s="1158"/>
    </row>
    <row r="354" spans="1:23" ht="19.5" hidden="1" outlineLevel="2" thickBot="1">
      <c r="A354" s="867" t="s">
        <v>440</v>
      </c>
      <c r="B354" s="982"/>
      <c r="C354" s="983"/>
      <c r="D354" s="737" t="e">
        <f>D336-D337</f>
        <v>#REF!</v>
      </c>
      <c r="E354" s="737" t="e">
        <f>E336-E337</f>
        <v>#REF!</v>
      </c>
      <c r="F354" s="737" t="e">
        <f>F336+F337</f>
        <v>#REF!</v>
      </c>
      <c r="G354" s="737">
        <f>G336-G337</f>
        <v>0</v>
      </c>
      <c r="H354" s="737">
        <f>H336-H337</f>
        <v>0</v>
      </c>
      <c r="I354" s="737">
        <f>I336-I337</f>
        <v>0</v>
      </c>
      <c r="J354" s="737" t="e">
        <f>J336-J337</f>
        <v>#REF!</v>
      </c>
    </row>
    <row r="355" spans="1:23" ht="95.25" hidden="1" outlineLevel="2" thickBot="1">
      <c r="A355" s="2027" t="s">
        <v>7</v>
      </c>
      <c r="B355" s="2028" t="s">
        <v>8</v>
      </c>
      <c r="C355" s="2029" t="s">
        <v>78</v>
      </c>
      <c r="D355" s="984"/>
      <c r="E355" s="985" t="e">
        <f t="shared" ref="E355:J355" si="74">E66</f>
        <v>#REF!</v>
      </c>
      <c r="F355" s="985" t="e">
        <f t="shared" si="74"/>
        <v>#REF!</v>
      </c>
      <c r="G355" s="985" t="str">
        <f t="shared" si="74"/>
        <v xml:space="preserve">Plan wg. Ustawy Budżetowej zmieniony za zgodą MF z dnia 
6 kwietnia 2017 r. 
i opinią KFP z dnia 
7 kwietnia 2017 r. </v>
      </c>
      <c r="H355" s="985" t="str">
        <f t="shared" si="74"/>
        <v xml:space="preserve">Zmiany  </v>
      </c>
      <c r="I355" s="985" t="str">
        <f t="shared" si="74"/>
        <v>Plan 
po zmianach 2017</v>
      </c>
      <c r="J355" s="985" t="e">
        <f t="shared" si="74"/>
        <v>#REF!</v>
      </c>
    </row>
    <row r="356" spans="1:23" ht="16.5" hidden="1" outlineLevel="2" thickBot="1">
      <c r="A356" s="2027"/>
      <c r="B356" s="2028"/>
      <c r="C356" s="2029"/>
      <c r="D356" s="1166"/>
      <c r="E356" s="2030" t="str">
        <f>E67</f>
        <v>w tysiącach złotych</v>
      </c>
      <c r="F356" s="2030"/>
      <c r="G356" s="2030"/>
      <c r="H356" s="2030"/>
      <c r="I356" s="2030"/>
      <c r="J356" s="2030"/>
    </row>
    <row r="357" spans="1:23" ht="16.5" hidden="1" outlineLevel="2" thickBot="1">
      <c r="A357" s="987">
        <v>1</v>
      </c>
      <c r="B357" s="988">
        <v>2</v>
      </c>
      <c r="C357" s="989"/>
      <c r="D357" s="989"/>
      <c r="E357" s="990">
        <v>3</v>
      </c>
      <c r="F357" s="991">
        <v>4</v>
      </c>
      <c r="G357" s="991">
        <v>4</v>
      </c>
      <c r="H357" s="991">
        <v>5</v>
      </c>
      <c r="I357" s="991">
        <v>6</v>
      </c>
      <c r="J357" s="991">
        <v>7</v>
      </c>
    </row>
    <row r="358" spans="1:23" s="374" customFormat="1" hidden="1" outlineLevel="2">
      <c r="A358" s="992" t="s">
        <v>508</v>
      </c>
      <c r="B358" s="993" t="s">
        <v>299</v>
      </c>
      <c r="C358" s="994" t="s">
        <v>80</v>
      </c>
      <c r="D358" s="995" t="e">
        <f t="shared" ref="D358:J358" si="75">SUM(D360,D368,D370,D372,D374)</f>
        <v>#REF!</v>
      </c>
      <c r="E358" s="996" t="e">
        <f t="shared" si="75"/>
        <v>#REF!</v>
      </c>
      <c r="F358" s="996" t="e">
        <f t="shared" si="75"/>
        <v>#REF!</v>
      </c>
      <c r="G358" s="996">
        <f t="shared" si="75"/>
        <v>4569535000</v>
      </c>
      <c r="H358" s="996">
        <f t="shared" si="75"/>
        <v>0</v>
      </c>
      <c r="I358" s="996">
        <f t="shared" si="75"/>
        <v>4569535000</v>
      </c>
      <c r="J358" s="996" t="e">
        <f t="shared" si="75"/>
        <v>#REF!</v>
      </c>
      <c r="K358" s="373"/>
      <c r="L358" s="373"/>
      <c r="M358" s="373"/>
      <c r="N358" s="373"/>
      <c r="O358" s="373"/>
      <c r="P358" s="373"/>
      <c r="Q358" s="373"/>
      <c r="R358" s="373"/>
      <c r="S358" s="373"/>
      <c r="T358" s="373"/>
      <c r="U358" s="373"/>
      <c r="V358" s="373"/>
      <c r="W358" s="373"/>
    </row>
    <row r="359" spans="1:23" s="377" customFormat="1" ht="11.25" hidden="1" outlineLevel="2">
      <c r="A359" s="1000"/>
      <c r="B359" s="1001"/>
      <c r="C359" s="1002"/>
      <c r="D359" s="1003"/>
      <c r="E359" s="1004"/>
      <c r="F359" s="1005"/>
      <c r="G359" s="1005"/>
      <c r="H359" s="1005"/>
      <c r="I359" s="1005"/>
      <c r="J359" s="1005"/>
      <c r="K359" s="375"/>
      <c r="L359" s="375"/>
      <c r="M359" s="375"/>
      <c r="N359" s="375"/>
      <c r="O359" s="375"/>
      <c r="P359" s="375"/>
      <c r="Q359" s="375"/>
      <c r="R359" s="375"/>
      <c r="S359" s="375"/>
      <c r="T359" s="375"/>
      <c r="U359" s="375"/>
      <c r="V359" s="376"/>
      <c r="W359" s="376"/>
    </row>
    <row r="360" spans="1:23" s="379" customFormat="1" hidden="1" outlineLevel="2">
      <c r="A360" s="678" t="s">
        <v>316</v>
      </c>
      <c r="B360" s="1010" t="s">
        <v>351</v>
      </c>
      <c r="C360" s="1011" t="s">
        <v>80</v>
      </c>
      <c r="D360" s="380" t="e">
        <f>'Pl 2016-20 PFC'!#REF!</f>
        <v>#REF!</v>
      </c>
      <c r="E360" s="767" t="e">
        <f>'Pl 2016-20 PFC'!#REF!</f>
        <v>#REF!</v>
      </c>
      <c r="F360" s="767" t="e">
        <f>'Pl 2016-20 PFC'!#REF!</f>
        <v>#REF!</v>
      </c>
      <c r="G360" s="767">
        <f>'Pl 2016-20 PFC'!D381</f>
        <v>747007000</v>
      </c>
      <c r="H360" s="767">
        <f>'Pl 2016-20 PFC'!E381</f>
        <v>0</v>
      </c>
      <c r="I360" s="767">
        <f>'Pl 2016-20 PFC'!F381</f>
        <v>747007000</v>
      </c>
      <c r="J360" s="767" t="e">
        <f>'Pl 2016-20 PFC'!#REF!</f>
        <v>#REF!</v>
      </c>
      <c r="K360" s="378"/>
      <c r="L360" s="378"/>
      <c r="M360" s="378"/>
      <c r="N360" s="378"/>
      <c r="O360" s="378"/>
      <c r="P360" s="378"/>
      <c r="Q360" s="378"/>
      <c r="R360" s="378"/>
      <c r="S360" s="378"/>
      <c r="T360" s="378"/>
      <c r="U360" s="378"/>
      <c r="V360" s="378"/>
      <c r="W360" s="378"/>
    </row>
    <row r="361" spans="1:23" s="379" customFormat="1" hidden="1" outlineLevel="2">
      <c r="A361" s="1173" t="s">
        <v>16</v>
      </c>
      <c r="B361" s="1010" t="s">
        <v>352</v>
      </c>
      <c r="C361" s="1011" t="s">
        <v>107</v>
      </c>
      <c r="D361" s="380" t="e">
        <f>'Pl 2016-20 PFC'!#REF!</f>
        <v>#REF!</v>
      </c>
      <c r="E361" s="767" t="e">
        <f>'Pl 2016-20 PFC'!#REF!</f>
        <v>#REF!</v>
      </c>
      <c r="F361" s="767" t="e">
        <f>'Pl 2016-20 PFC'!#REF!+'Pl 2016-20 PFC'!#REF!</f>
        <v>#REF!</v>
      </c>
      <c r="G361" s="767">
        <f>'Pl 2016-20 PFC'!D383+'Pl 2016-20 PFC'!D384</f>
        <v>745360000</v>
      </c>
      <c r="H361" s="767">
        <f>'Pl 2016-20 PFC'!E383+'Pl 2016-20 PFC'!E384</f>
        <v>0</v>
      </c>
      <c r="I361" s="767">
        <f>'Pl 2016-20 PFC'!F383+'Pl 2016-20 PFC'!F384</f>
        <v>745360000</v>
      </c>
      <c r="J361" s="767" t="e">
        <f>'Pl 2016-20 PFC'!#REF!+'Pl 2016-20 PFC'!#REF!</f>
        <v>#REF!</v>
      </c>
      <c r="K361" s="378"/>
      <c r="L361" s="378"/>
      <c r="M361" s="378"/>
      <c r="N361" s="378"/>
      <c r="O361" s="378"/>
      <c r="P361" s="378"/>
      <c r="Q361" s="378"/>
      <c r="R361" s="378"/>
      <c r="S361" s="378"/>
      <c r="T361" s="378"/>
      <c r="U361" s="378"/>
      <c r="V361" s="378"/>
      <c r="W361" s="378"/>
    </row>
    <row r="362" spans="1:23" s="379" customFormat="1" ht="47.25" hidden="1" outlineLevel="2">
      <c r="A362" s="1173" t="s">
        <v>17</v>
      </c>
      <c r="B362" s="1010" t="s">
        <v>353</v>
      </c>
      <c r="C362" s="1011" t="s">
        <v>107</v>
      </c>
      <c r="D362" s="380" t="e">
        <f>'Pl 2016-20 PFC'!#REF!</f>
        <v>#REF!</v>
      </c>
      <c r="E362" s="767" t="e">
        <f>'Pl 2016-20 PFC'!#REF!</f>
        <v>#REF!</v>
      </c>
      <c r="F362" s="767"/>
      <c r="G362" s="767"/>
      <c r="H362" s="767"/>
      <c r="I362" s="767"/>
      <c r="J362" s="767"/>
      <c r="K362" s="378"/>
      <c r="L362" s="378"/>
      <c r="M362" s="378"/>
      <c r="N362" s="378"/>
      <c r="O362" s="378"/>
      <c r="P362" s="378"/>
      <c r="Q362" s="378"/>
      <c r="R362" s="378"/>
      <c r="S362" s="378"/>
      <c r="T362" s="378"/>
      <c r="U362" s="378"/>
      <c r="V362" s="378"/>
      <c r="W362" s="378"/>
    </row>
    <row r="363" spans="1:23" s="379" customFormat="1" hidden="1" outlineLevel="2">
      <c r="A363" s="678" t="s">
        <v>300</v>
      </c>
      <c r="B363" s="1010" t="s">
        <v>109</v>
      </c>
      <c r="C363" s="1011" t="s">
        <v>107</v>
      </c>
      <c r="D363" s="380" t="e">
        <f>'Pl 2016-20 PFC'!#REF!</f>
        <v>#REF!</v>
      </c>
      <c r="E363" s="767" t="e">
        <f>'Pl 2016-20 PFC'!#REF!</f>
        <v>#REF!</v>
      </c>
      <c r="F363" s="767"/>
      <c r="G363" s="767"/>
      <c r="H363" s="767"/>
      <c r="I363" s="767"/>
      <c r="J363" s="767"/>
      <c r="K363" s="378"/>
      <c r="L363" s="378"/>
      <c r="M363" s="378"/>
      <c r="N363" s="378"/>
      <c r="O363" s="378"/>
      <c r="P363" s="378"/>
      <c r="Q363" s="378"/>
      <c r="R363" s="378"/>
      <c r="S363" s="378"/>
      <c r="T363" s="378"/>
      <c r="U363" s="378"/>
      <c r="V363" s="378"/>
      <c r="W363" s="378"/>
    </row>
    <row r="364" spans="1:23" s="379" customFormat="1" hidden="1" outlineLevel="2">
      <c r="A364" s="678"/>
      <c r="B364" s="1010"/>
      <c r="C364" s="1011"/>
      <c r="D364" s="380" t="e">
        <f>'Pl 2016-20 PFC'!#REF!</f>
        <v>#REF!</v>
      </c>
      <c r="E364" s="767" t="e">
        <f>'Pl 2016-20 PFC'!#REF!</f>
        <v>#REF!</v>
      </c>
      <c r="F364" s="767"/>
      <c r="G364" s="767"/>
      <c r="H364" s="767"/>
      <c r="I364" s="767"/>
      <c r="J364" s="767"/>
      <c r="K364" s="378"/>
      <c r="L364" s="378"/>
      <c r="M364" s="378"/>
      <c r="N364" s="378"/>
      <c r="O364" s="378"/>
      <c r="P364" s="378"/>
      <c r="Q364" s="378"/>
      <c r="R364" s="378"/>
      <c r="S364" s="378"/>
      <c r="T364" s="378"/>
      <c r="U364" s="378"/>
      <c r="V364" s="378"/>
      <c r="W364" s="378"/>
    </row>
    <row r="365" spans="1:23" s="379" customFormat="1" hidden="1" outlineLevel="2">
      <c r="A365" s="678" t="s">
        <v>16</v>
      </c>
      <c r="B365" s="1010" t="s">
        <v>352</v>
      </c>
      <c r="C365" s="1011" t="s">
        <v>107</v>
      </c>
      <c r="D365" s="380" t="e">
        <f>'Pl 2016-20 PFC'!#REF!</f>
        <v>#REF!</v>
      </c>
      <c r="E365" s="767" t="e">
        <f>'Pl 2016-20 PFC'!#REF!</f>
        <v>#REF!</v>
      </c>
      <c r="F365" s="767" t="e">
        <f>'Pl 2016-20 PFC'!#REF!</f>
        <v>#REF!</v>
      </c>
      <c r="G365" s="767">
        <f>'Pl 2016-20 PFC'!D381</f>
        <v>747007000</v>
      </c>
      <c r="H365" s="767">
        <f>'Pl 2016-20 PFC'!E381</f>
        <v>0</v>
      </c>
      <c r="I365" s="767">
        <f>'Pl 2016-20 PFC'!F381</f>
        <v>747007000</v>
      </c>
      <c r="J365" s="767" t="e">
        <f>'Pl 2016-20 PFC'!#REF!</f>
        <v>#REF!</v>
      </c>
      <c r="K365" s="378"/>
      <c r="L365" s="378"/>
      <c r="M365" s="378"/>
      <c r="N365" s="378"/>
      <c r="O365" s="378"/>
      <c r="P365" s="378"/>
      <c r="Q365" s="378"/>
      <c r="R365" s="378"/>
      <c r="S365" s="378"/>
      <c r="T365" s="378"/>
      <c r="U365" s="378"/>
      <c r="V365" s="378"/>
      <c r="W365" s="378"/>
    </row>
    <row r="366" spans="1:23" s="379" customFormat="1" ht="31.5" hidden="1" outlineLevel="2">
      <c r="A366" s="1014" t="s">
        <v>142</v>
      </c>
      <c r="B366" s="1010" t="s">
        <v>647</v>
      </c>
      <c r="C366" s="1015" t="s">
        <v>107</v>
      </c>
      <c r="D366" s="1016" t="e">
        <f>'Pl 2016-20 PFC'!#REF!</f>
        <v>#REF!</v>
      </c>
      <c r="E366" s="1017" t="e">
        <f>'Pl 2016-20 PFC'!#REF!</f>
        <v>#REF!</v>
      </c>
      <c r="F366" s="1017" t="e">
        <f>'Pl 2016-20 PFC'!#REF!</f>
        <v>#REF!</v>
      </c>
      <c r="G366" s="1017">
        <f>'Pl 2016-20 PFC'!D383</f>
        <v>28500000</v>
      </c>
      <c r="H366" s="1017">
        <f>'Pl 2016-20 PFC'!E383</f>
        <v>0</v>
      </c>
      <c r="I366" s="1017">
        <f>'Pl 2016-20 PFC'!F383</f>
        <v>28500000</v>
      </c>
      <c r="J366" s="1017" t="e">
        <f>'Pl 2016-20 PFC'!#REF!</f>
        <v>#REF!</v>
      </c>
      <c r="K366" s="378"/>
      <c r="L366" s="378"/>
      <c r="M366" s="378"/>
      <c r="N366" s="378"/>
      <c r="O366" s="378"/>
      <c r="P366" s="378"/>
      <c r="Q366" s="378"/>
      <c r="R366" s="378"/>
      <c r="S366" s="378"/>
      <c r="T366" s="378"/>
      <c r="U366" s="378"/>
      <c r="V366" s="378"/>
      <c r="W366" s="378"/>
    </row>
    <row r="367" spans="1:23" s="379" customFormat="1" hidden="1" outlineLevel="2">
      <c r="A367" s="678" t="s">
        <v>145</v>
      </c>
      <c r="B367" s="1010" t="s">
        <v>646</v>
      </c>
      <c r="C367" s="1011" t="s">
        <v>107</v>
      </c>
      <c r="D367" s="380" t="e">
        <f>'Pl 2016-20 PFC'!#REF!</f>
        <v>#REF!</v>
      </c>
      <c r="E367" s="767" t="e">
        <f>'Pl 2016-20 PFC'!#REF!</f>
        <v>#REF!</v>
      </c>
      <c r="F367" s="767" t="e">
        <f>'Pl 2016-20 PFC'!#REF!</f>
        <v>#REF!</v>
      </c>
      <c r="G367" s="767">
        <f>'Pl 2016-20 PFC'!D384</f>
        <v>716860000</v>
      </c>
      <c r="H367" s="767">
        <f>'Pl 2016-20 PFC'!E384</f>
        <v>0</v>
      </c>
      <c r="I367" s="767">
        <f>'Pl 2016-20 PFC'!F384</f>
        <v>716860000</v>
      </c>
      <c r="J367" s="767" t="e">
        <f>'Pl 2016-20 PFC'!#REF!</f>
        <v>#REF!</v>
      </c>
      <c r="K367" s="378"/>
      <c r="L367" s="378"/>
      <c r="M367" s="378"/>
      <c r="N367" s="378"/>
      <c r="O367" s="378"/>
      <c r="P367" s="378"/>
      <c r="Q367" s="378"/>
      <c r="R367" s="378"/>
      <c r="S367" s="378"/>
      <c r="T367" s="378"/>
      <c r="U367" s="378"/>
      <c r="V367" s="378"/>
      <c r="W367" s="378"/>
    </row>
    <row r="368" spans="1:23" s="379" customFormat="1" hidden="1" outlineLevel="2">
      <c r="A368" s="1014" t="s">
        <v>626</v>
      </c>
      <c r="B368" s="1010" t="s">
        <v>110</v>
      </c>
      <c r="C368" s="1011" t="s">
        <v>106</v>
      </c>
      <c r="D368" s="380" t="e">
        <f>'Pl 2016-20 PFC'!#REF!</f>
        <v>#REF!</v>
      </c>
      <c r="E368" s="767" t="e">
        <f>'Pl 2016-20 PFC'!#REF!</f>
        <v>#REF!</v>
      </c>
      <c r="F368" s="767" t="e">
        <f>'Pl 2016-20 PFC'!#REF!</f>
        <v>#REF!</v>
      </c>
      <c r="G368" s="1174">
        <f>'Pl 2016-20 PFC'!D390</f>
        <v>9062000</v>
      </c>
      <c r="H368" s="1174">
        <f>'Pl 2016-20 PFC'!E390</f>
        <v>0</v>
      </c>
      <c r="I368" s="1174">
        <f>'Pl 2016-20 PFC'!F390</f>
        <v>9062000</v>
      </c>
      <c r="J368" s="1174" t="e">
        <f>'Pl 2016-20 PFC'!#REF!</f>
        <v>#REF!</v>
      </c>
      <c r="K368" s="378"/>
      <c r="L368" s="378"/>
      <c r="M368" s="378"/>
      <c r="N368" s="378"/>
      <c r="O368" s="378"/>
      <c r="P368" s="378"/>
      <c r="Q368" s="378"/>
      <c r="R368" s="378"/>
      <c r="S368" s="378"/>
      <c r="T368" s="378"/>
      <c r="U368" s="378"/>
      <c r="V368" s="378"/>
      <c r="W368" s="378"/>
    </row>
    <row r="369" spans="1:23" s="379" customFormat="1" hidden="1" outlineLevel="2">
      <c r="A369" s="1014"/>
      <c r="B369" s="1010"/>
      <c r="C369" s="1011"/>
      <c r="D369" s="380"/>
      <c r="E369" s="767"/>
      <c r="F369" s="767"/>
      <c r="G369" s="767"/>
      <c r="H369" s="767"/>
      <c r="I369" s="767"/>
      <c r="J369" s="767"/>
      <c r="K369" s="378"/>
      <c r="L369" s="378"/>
      <c r="M369" s="378"/>
      <c r="N369" s="378"/>
      <c r="O369" s="378"/>
      <c r="P369" s="378"/>
      <c r="Q369" s="378"/>
      <c r="R369" s="378"/>
      <c r="S369" s="378"/>
      <c r="T369" s="378"/>
      <c r="U369" s="378"/>
      <c r="V369" s="378"/>
      <c r="W369" s="378"/>
    </row>
    <row r="370" spans="1:23" s="379" customFormat="1" hidden="1" outlineLevel="2">
      <c r="A370" s="678" t="s">
        <v>627</v>
      </c>
      <c r="B370" s="1010" t="s">
        <v>354</v>
      </c>
      <c r="C370" s="1011" t="s">
        <v>112</v>
      </c>
      <c r="D370" s="380" t="e">
        <f>'Pl 2016-20 PFC'!#REF!</f>
        <v>#REF!</v>
      </c>
      <c r="E370" s="767" t="e">
        <f>'Pl 2016-20 PFC'!#REF!</f>
        <v>#REF!</v>
      </c>
      <c r="F370" s="767" t="e">
        <f>'Pl 2016-20 PFC'!#REF!</f>
        <v>#REF!</v>
      </c>
      <c r="G370" s="767">
        <f>'Pl 2016-20 PFC'!D392</f>
        <v>3705880000</v>
      </c>
      <c r="H370" s="767">
        <f>'Pl 2016-20 PFC'!E392</f>
        <v>0</v>
      </c>
      <c r="I370" s="767">
        <f>'Pl 2016-20 PFC'!F392</f>
        <v>3705880000</v>
      </c>
      <c r="J370" s="767" t="e">
        <f>'Pl 2016-20 PFC'!#REF!</f>
        <v>#REF!</v>
      </c>
      <c r="K370" s="378"/>
      <c r="L370" s="378"/>
      <c r="M370" s="378"/>
      <c r="N370" s="378"/>
      <c r="O370" s="378"/>
      <c r="P370" s="378"/>
      <c r="Q370" s="378"/>
      <c r="R370" s="378"/>
      <c r="S370" s="378"/>
      <c r="T370" s="378"/>
      <c r="U370" s="378"/>
      <c r="V370" s="378"/>
      <c r="W370" s="378"/>
    </row>
    <row r="371" spans="1:23" s="379" customFormat="1" hidden="1" outlineLevel="2">
      <c r="A371" s="678"/>
      <c r="B371" s="1010"/>
      <c r="C371" s="1011"/>
      <c r="D371" s="380"/>
      <c r="E371" s="767"/>
      <c r="F371" s="767"/>
      <c r="G371" s="767"/>
      <c r="H371" s="767"/>
      <c r="I371" s="767"/>
      <c r="J371" s="767"/>
      <c r="K371" s="378"/>
      <c r="L371" s="378"/>
      <c r="M371" s="378"/>
      <c r="N371" s="378"/>
      <c r="O371" s="378"/>
      <c r="P371" s="378"/>
      <c r="Q371" s="378"/>
      <c r="R371" s="378"/>
      <c r="S371" s="378"/>
      <c r="T371" s="378"/>
      <c r="U371" s="378"/>
      <c r="V371" s="378"/>
      <c r="W371" s="378"/>
    </row>
    <row r="372" spans="1:23" s="379" customFormat="1" hidden="1" outlineLevel="2">
      <c r="A372" s="678" t="s">
        <v>628</v>
      </c>
      <c r="B372" s="1010" t="s">
        <v>355</v>
      </c>
      <c r="C372" s="1011" t="s">
        <v>114</v>
      </c>
      <c r="D372" s="380" t="e">
        <f>'Pl 2016-20 PFC'!#REF!</f>
        <v>#REF!</v>
      </c>
      <c r="E372" s="767" t="e">
        <f>'Pl 2016-20 PFC'!#REF!</f>
        <v>#REF!</v>
      </c>
      <c r="F372" s="767" t="e">
        <f>'Pl 2016-20 PFC'!#REF!</f>
        <v>#REF!</v>
      </c>
      <c r="G372" s="767">
        <f>'Pl 2016-20 PFC'!D394</f>
        <v>1559000</v>
      </c>
      <c r="H372" s="767">
        <f>'Pl 2016-20 PFC'!E394</f>
        <v>0</v>
      </c>
      <c r="I372" s="767">
        <f>'Pl 2016-20 PFC'!F394</f>
        <v>1559000</v>
      </c>
      <c r="J372" s="767" t="e">
        <f>'Pl 2016-20 PFC'!#REF!</f>
        <v>#REF!</v>
      </c>
      <c r="K372" s="378"/>
      <c r="L372" s="378"/>
      <c r="M372" s="378"/>
      <c r="N372" s="378"/>
      <c r="O372" s="378"/>
      <c r="P372" s="378"/>
      <c r="Q372" s="378"/>
      <c r="R372" s="378"/>
      <c r="S372" s="378"/>
      <c r="T372" s="378"/>
      <c r="U372" s="378"/>
      <c r="V372" s="378"/>
      <c r="W372" s="378"/>
    </row>
    <row r="373" spans="1:23" s="379" customFormat="1" hidden="1" outlineLevel="2">
      <c r="A373" s="678"/>
      <c r="B373" s="1010"/>
      <c r="C373" s="1019"/>
      <c r="D373" s="1175"/>
      <c r="E373" s="1176"/>
      <c r="F373" s="1176"/>
      <c r="G373" s="1176"/>
      <c r="H373" s="1176"/>
      <c r="I373" s="1176"/>
      <c r="J373" s="1176"/>
      <c r="K373" s="378"/>
      <c r="L373" s="378"/>
      <c r="M373" s="378"/>
      <c r="N373" s="378"/>
      <c r="O373" s="378"/>
      <c r="P373" s="378"/>
      <c r="Q373" s="378"/>
      <c r="R373" s="378"/>
      <c r="S373" s="378"/>
      <c r="T373" s="378"/>
      <c r="U373" s="378"/>
      <c r="V373" s="378"/>
      <c r="W373" s="378"/>
    </row>
    <row r="374" spans="1:23" s="379" customFormat="1" hidden="1" outlineLevel="2">
      <c r="A374" s="678" t="s">
        <v>342</v>
      </c>
      <c r="B374" s="1010" t="s">
        <v>441</v>
      </c>
      <c r="C374" s="1019" t="s">
        <v>80</v>
      </c>
      <c r="D374" s="380" t="e">
        <f>'Pl 2016-20 PFC'!#REF!</f>
        <v>#REF!</v>
      </c>
      <c r="E374" s="767" t="e">
        <f>'Pl 2016-20 PFC'!#REF!</f>
        <v>#REF!</v>
      </c>
      <c r="F374" s="767" t="e">
        <f>'Pl 2016-20 PFC'!#REF!</f>
        <v>#REF!</v>
      </c>
      <c r="G374" s="767">
        <f>'Pl 2016-20 PFC'!D396</f>
        <v>106027000</v>
      </c>
      <c r="H374" s="767">
        <f>'Pl 2016-20 PFC'!E396</f>
        <v>0</v>
      </c>
      <c r="I374" s="767">
        <f>'Pl 2016-20 PFC'!F396</f>
        <v>106027000</v>
      </c>
      <c r="J374" s="767" t="e">
        <f>'Pl 2016-20 PFC'!#REF!</f>
        <v>#REF!</v>
      </c>
      <c r="K374" s="378"/>
      <c r="L374" s="378"/>
      <c r="M374" s="378"/>
      <c r="N374" s="378"/>
      <c r="O374" s="378"/>
      <c r="P374" s="378"/>
      <c r="Q374" s="378"/>
      <c r="R374" s="378"/>
      <c r="S374" s="378"/>
      <c r="T374" s="378"/>
      <c r="U374" s="378"/>
      <c r="V374" s="378"/>
      <c r="W374" s="378"/>
    </row>
    <row r="375" spans="1:23" s="381" customFormat="1" ht="15" hidden="1" outlineLevel="2">
      <c r="A375" s="1177" t="s">
        <v>26</v>
      </c>
      <c r="B375" s="1178" t="s">
        <v>116</v>
      </c>
      <c r="C375" s="1011" t="s">
        <v>117</v>
      </c>
      <c r="D375" s="380" t="e">
        <f>'Pl 2016-20 PFC'!#REF!</f>
        <v>#REF!</v>
      </c>
      <c r="E375" s="767" t="e">
        <f>'Pl 2016-20 PFC'!#REF!</f>
        <v>#REF!</v>
      </c>
      <c r="F375" s="767" t="e">
        <f>'Pl 2016-20 PFC'!#REF!</f>
        <v>#REF!</v>
      </c>
      <c r="G375" s="767">
        <f>'Pl 2016-20 PFC'!D397</f>
        <v>0</v>
      </c>
      <c r="H375" s="767">
        <f>'Pl 2016-20 PFC'!E397</f>
        <v>0</v>
      </c>
      <c r="I375" s="767">
        <f>'Pl 2016-20 PFC'!F397</f>
        <v>0</v>
      </c>
      <c r="J375" s="767" t="e">
        <f>'Pl 2016-20 PFC'!#REF!</f>
        <v>#REF!</v>
      </c>
    </row>
    <row r="376" spans="1:23" s="381" customFormat="1" ht="15" hidden="1" outlineLevel="2">
      <c r="A376" s="1177" t="s">
        <v>27</v>
      </c>
      <c r="B376" s="1178" t="s">
        <v>118</v>
      </c>
      <c r="C376" s="1011" t="s">
        <v>119</v>
      </c>
      <c r="D376" s="380" t="e">
        <f>'Pl 2016-20 PFC'!#REF!</f>
        <v>#REF!</v>
      </c>
      <c r="E376" s="767" t="e">
        <f>'Pl 2016-20 PFC'!#REF!</f>
        <v>#REF!</v>
      </c>
      <c r="F376" s="767" t="e">
        <f>'Pl 2016-20 PFC'!#REF!</f>
        <v>#REF!</v>
      </c>
      <c r="G376" s="767">
        <f>'Pl 2016-20 PFC'!D400</f>
        <v>68000</v>
      </c>
      <c r="H376" s="767">
        <f>'Pl 2016-20 PFC'!E400</f>
        <v>0</v>
      </c>
      <c r="I376" s="767">
        <f>'Pl 2016-20 PFC'!F400</f>
        <v>68000</v>
      </c>
      <c r="J376" s="767" t="e">
        <f>'Pl 2016-20 PFC'!#REF!</f>
        <v>#REF!</v>
      </c>
    </row>
    <row r="377" spans="1:23" s="381" customFormat="1" ht="15" hidden="1" outlineLevel="2">
      <c r="A377" s="1177" t="s">
        <v>120</v>
      </c>
      <c r="B377" s="1178" t="s">
        <v>121</v>
      </c>
      <c r="C377" s="1011" t="s">
        <v>122</v>
      </c>
      <c r="D377" s="380" t="e">
        <f>'Pl 2016-20 PFC'!#REF!</f>
        <v>#REF!</v>
      </c>
      <c r="E377" s="767" t="e">
        <f>'Pl 2016-20 PFC'!#REF!</f>
        <v>#REF!</v>
      </c>
      <c r="F377" s="767" t="e">
        <f>'Pl 2016-20 PFC'!#REF!</f>
        <v>#REF!</v>
      </c>
      <c r="G377" s="767">
        <f>'Pl 2016-20 PFC'!D401</f>
        <v>0</v>
      </c>
      <c r="H377" s="767">
        <f>'Pl 2016-20 PFC'!E401</f>
        <v>0</v>
      </c>
      <c r="I377" s="767">
        <f>'Pl 2016-20 PFC'!F401</f>
        <v>0</v>
      </c>
      <c r="J377" s="767" t="e">
        <f>'Pl 2016-20 PFC'!#REF!</f>
        <v>#REF!</v>
      </c>
    </row>
    <row r="378" spans="1:23" s="381" customFormat="1" hidden="1" outlineLevel="2">
      <c r="A378" s="678" t="s">
        <v>26</v>
      </c>
      <c r="B378" s="1020" t="s">
        <v>357</v>
      </c>
      <c r="C378" s="1011" t="s">
        <v>125</v>
      </c>
      <c r="D378" s="380" t="e">
        <f>'Pl 2016-20 PFC'!#REF!</f>
        <v>#REF!</v>
      </c>
      <c r="E378" s="767" t="e">
        <f>'Pl 2016-20 PFC'!#REF!</f>
        <v>#REF!</v>
      </c>
      <c r="F378" s="767" t="e">
        <f>'Pl 2016-20 PFC'!#REF!</f>
        <v>#REF!</v>
      </c>
      <c r="G378" s="767">
        <f>'Pl 2016-20 PFC'!D402</f>
        <v>21068000</v>
      </c>
      <c r="H378" s="767">
        <f>'Pl 2016-20 PFC'!E402</f>
        <v>0</v>
      </c>
      <c r="I378" s="767">
        <f>'Pl 2016-20 PFC'!F402</f>
        <v>21068000</v>
      </c>
      <c r="J378" s="767" t="e">
        <f>'Pl 2016-20 PFC'!#REF!</f>
        <v>#REF!</v>
      </c>
    </row>
    <row r="379" spans="1:23" s="381" customFormat="1" ht="15" hidden="1" outlineLevel="2">
      <c r="A379" s="1177" t="s">
        <v>126</v>
      </c>
      <c r="B379" s="1178" t="s">
        <v>127</v>
      </c>
      <c r="C379" s="1011" t="s">
        <v>128</v>
      </c>
      <c r="D379" s="380" t="e">
        <f>'Pl 2016-20 PFC'!#REF!</f>
        <v>#REF!</v>
      </c>
      <c r="E379" s="767" t="e">
        <f>'Pl 2016-20 PFC'!#REF!</f>
        <v>#REF!</v>
      </c>
      <c r="F379" s="767" t="e">
        <f>'Pl 2016-20 PFC'!#REF!</f>
        <v>#REF!</v>
      </c>
      <c r="G379" s="767">
        <f>'Pl 2016-20 PFC'!D403</f>
        <v>84891000</v>
      </c>
      <c r="H379" s="767">
        <f>'Pl 2016-20 PFC'!E403</f>
        <v>0</v>
      </c>
      <c r="I379" s="767">
        <f>'Pl 2016-20 PFC'!F403</f>
        <v>84891000</v>
      </c>
      <c r="J379" s="767" t="e">
        <f>'Pl 2016-20 PFC'!#REF!</f>
        <v>#REF!</v>
      </c>
    </row>
    <row r="380" spans="1:23" s="381" customFormat="1" ht="15" hidden="1" outlineLevel="2">
      <c r="A380" s="1177" t="s">
        <v>126</v>
      </c>
      <c r="B380" s="1178" t="s">
        <v>130</v>
      </c>
      <c r="C380" s="1011" t="s">
        <v>131</v>
      </c>
      <c r="D380" s="380" t="e">
        <f>'Pl 2016-20 PFC'!#REF!</f>
        <v>#REF!</v>
      </c>
      <c r="E380" s="767" t="e">
        <f>'Pl 2016-20 PFC'!#REF!</f>
        <v>#REF!</v>
      </c>
      <c r="F380" s="767" t="e">
        <f>'Pl 2016-20 PFC'!#REF!</f>
        <v>#REF!</v>
      </c>
      <c r="G380" s="767">
        <f>'Pl 2016-20 PFC'!D404</f>
        <v>0</v>
      </c>
      <c r="H380" s="767">
        <f>'Pl 2016-20 PFC'!E404</f>
        <v>0</v>
      </c>
      <c r="I380" s="767">
        <f>'Pl 2016-20 PFC'!F404</f>
        <v>0</v>
      </c>
      <c r="J380" s="767" t="e">
        <f>'Pl 2016-20 PFC'!#REF!</f>
        <v>#REF!</v>
      </c>
    </row>
    <row r="381" spans="1:23" s="381" customFormat="1" ht="15" hidden="1" outlineLevel="2">
      <c r="A381" s="1177" t="s">
        <v>129</v>
      </c>
      <c r="B381" s="1178" t="s">
        <v>133</v>
      </c>
      <c r="C381" s="1011" t="s">
        <v>358</v>
      </c>
      <c r="D381" s="380" t="e">
        <f>'Pl 2016-20 PFC'!#REF!</f>
        <v>#REF!</v>
      </c>
      <c r="E381" s="767" t="e">
        <f>'Pl 2016-20 PFC'!#REF!</f>
        <v>#REF!</v>
      </c>
      <c r="F381" s="767" t="e">
        <f>'Pl 2016-20 PFC'!#REF!</f>
        <v>#REF!</v>
      </c>
      <c r="G381" s="767">
        <f>'Pl 2016-20 PFC'!D405</f>
        <v>0</v>
      </c>
      <c r="H381" s="767">
        <f>'Pl 2016-20 PFC'!E405</f>
        <v>0</v>
      </c>
      <c r="I381" s="767">
        <f>'Pl 2016-20 PFC'!F405</f>
        <v>0</v>
      </c>
      <c r="J381" s="767" t="e">
        <f>'Pl 2016-20 PFC'!#REF!</f>
        <v>#REF!</v>
      </c>
    </row>
    <row r="382" spans="1:23" s="381" customFormat="1" ht="15" hidden="1" outlineLevel="2">
      <c r="A382" s="1177" t="s">
        <v>132</v>
      </c>
      <c r="B382" s="1178" t="s">
        <v>136</v>
      </c>
      <c r="C382" s="1011" t="s">
        <v>137</v>
      </c>
      <c r="D382" s="380" t="e">
        <f>'Pl 2016-20 PFC'!#REF!</f>
        <v>#REF!</v>
      </c>
      <c r="E382" s="767" t="e">
        <f>'Pl 2016-20 PFC'!#REF!</f>
        <v>#REF!</v>
      </c>
      <c r="F382" s="767" t="e">
        <f>'Pl 2016-20 PFC'!#REF!</f>
        <v>#REF!</v>
      </c>
      <c r="G382" s="767">
        <f>'Pl 2016-20 PFC'!D406</f>
        <v>0</v>
      </c>
      <c r="H382" s="767">
        <f>'Pl 2016-20 PFC'!E406</f>
        <v>0</v>
      </c>
      <c r="I382" s="767">
        <f>'Pl 2016-20 PFC'!F406</f>
        <v>0</v>
      </c>
      <c r="J382" s="767" t="e">
        <f>'Pl 2016-20 PFC'!#REF!</f>
        <v>#REF!</v>
      </c>
    </row>
    <row r="383" spans="1:23" s="375" customFormat="1" ht="11.25" hidden="1" outlineLevel="2">
      <c r="A383" s="1022"/>
      <c r="B383" s="1023"/>
      <c r="C383" s="1024"/>
      <c r="D383" s="1025"/>
      <c r="E383" s="1026"/>
      <c r="F383" s="1026"/>
      <c r="G383" s="1026"/>
      <c r="H383" s="1026"/>
      <c r="I383" s="1026"/>
      <c r="J383" s="1026"/>
    </row>
    <row r="384" spans="1:23" s="374" customFormat="1" hidden="1" outlineLevel="2">
      <c r="A384" s="992" t="s">
        <v>580</v>
      </c>
      <c r="B384" s="993" t="s">
        <v>302</v>
      </c>
      <c r="C384" s="994" t="s">
        <v>80</v>
      </c>
      <c r="D384" s="995" t="e">
        <f t="shared" ref="D384:J384" si="76">SUM(D386,D446,D465,D492,D537,D587,D597)</f>
        <v>#REF!</v>
      </c>
      <c r="E384" s="996" t="e">
        <f t="shared" si="76"/>
        <v>#REF!</v>
      </c>
      <c r="F384" s="996" t="e">
        <f t="shared" si="76"/>
        <v>#REF!</v>
      </c>
      <c r="G384" s="996">
        <f t="shared" si="76"/>
        <v>4721271000</v>
      </c>
      <c r="H384" s="996">
        <f t="shared" si="76"/>
        <v>0</v>
      </c>
      <c r="I384" s="996">
        <f t="shared" si="76"/>
        <v>4721271000</v>
      </c>
      <c r="J384" s="996" t="e">
        <f t="shared" si="76"/>
        <v>#REF!</v>
      </c>
      <c r="K384" s="373"/>
      <c r="L384" s="373"/>
      <c r="M384" s="373"/>
      <c r="N384" s="373"/>
      <c r="O384" s="373"/>
      <c r="P384" s="373"/>
      <c r="Q384" s="373"/>
      <c r="R384" s="373"/>
      <c r="S384" s="373"/>
      <c r="T384" s="373"/>
      <c r="U384" s="373"/>
      <c r="V384" s="373"/>
      <c r="W384" s="373"/>
    </row>
    <row r="385" spans="1:23" s="382" customFormat="1" ht="11.25" hidden="1" outlineLevel="2">
      <c r="A385" s="1028"/>
      <c r="B385" s="1029"/>
      <c r="C385" s="1030"/>
      <c r="D385" s="1031"/>
      <c r="E385" s="1032"/>
      <c r="F385" s="1032"/>
      <c r="G385" s="1032"/>
      <c r="H385" s="1032"/>
      <c r="I385" s="1032"/>
      <c r="J385" s="1032"/>
      <c r="K385" s="375"/>
      <c r="L385" s="375"/>
      <c r="M385" s="375"/>
      <c r="N385" s="375"/>
      <c r="O385" s="375"/>
      <c r="P385" s="375"/>
      <c r="Q385" s="375"/>
      <c r="R385" s="375"/>
      <c r="S385" s="375"/>
      <c r="T385" s="375"/>
      <c r="U385" s="375"/>
      <c r="V385" s="375"/>
      <c r="W385" s="375"/>
    </row>
    <row r="386" spans="1:23" s="379" customFormat="1" hidden="1" outlineLevel="2">
      <c r="A386" s="678" t="s">
        <v>316</v>
      </c>
      <c r="B386" s="1010" t="s">
        <v>140</v>
      </c>
      <c r="C386" s="1011" t="s">
        <v>80</v>
      </c>
      <c r="D386" s="380" t="e">
        <f>'Pl 2016-20 PFC'!#REF!</f>
        <v>#REF!</v>
      </c>
      <c r="E386" s="767" t="e">
        <f>'Pl 2016-20 PFC'!#REF!</f>
        <v>#REF!</v>
      </c>
      <c r="F386" s="767" t="e">
        <f>'Pl 2016-20 PFC'!#REF!</f>
        <v>#REF!</v>
      </c>
      <c r="G386" s="767">
        <f>'Pl 2016-20 PFC'!D410</f>
        <v>3507164000</v>
      </c>
      <c r="H386" s="767">
        <f>'Pl 2016-20 PFC'!E410</f>
        <v>0</v>
      </c>
      <c r="I386" s="767">
        <f>'Pl 2016-20 PFC'!F410</f>
        <v>3507164000</v>
      </c>
      <c r="J386" s="767" t="e">
        <f>'Pl 2016-20 PFC'!#REF!</f>
        <v>#REF!</v>
      </c>
      <c r="K386" s="378"/>
      <c r="L386" s="378"/>
      <c r="M386" s="378"/>
      <c r="N386" s="378"/>
      <c r="O386" s="378"/>
      <c r="P386" s="378"/>
      <c r="Q386" s="378"/>
      <c r="R386" s="378"/>
      <c r="S386" s="378"/>
      <c r="T386" s="378"/>
      <c r="U386" s="378"/>
      <c r="V386" s="378"/>
      <c r="W386" s="378"/>
    </row>
    <row r="387" spans="1:23" s="383" customFormat="1" hidden="1" outlineLevel="2">
      <c r="A387" s="678" t="s">
        <v>16</v>
      </c>
      <c r="B387" s="1010" t="s">
        <v>360</v>
      </c>
      <c r="C387" s="1011" t="s">
        <v>80</v>
      </c>
      <c r="D387" s="380" t="e">
        <f>'Pl 2016-20 PFC'!#REF!</f>
        <v>#REF!</v>
      </c>
      <c r="E387" s="767" t="e">
        <f>'Pl 2016-20 PFC'!#REF!</f>
        <v>#REF!</v>
      </c>
      <c r="F387" s="767" t="e">
        <f>'Pl 2016-20 PFC'!#REF!</f>
        <v>#REF!</v>
      </c>
      <c r="G387" s="767">
        <f>'Pl 2016-20 PFC'!D411</f>
        <v>136940000</v>
      </c>
      <c r="H387" s="767">
        <f>'Pl 2016-20 PFC'!E411</f>
        <v>0</v>
      </c>
      <c r="I387" s="767">
        <f>'Pl 2016-20 PFC'!F411</f>
        <v>136940000</v>
      </c>
      <c r="J387" s="767" t="e">
        <f>'Pl 2016-20 PFC'!#REF!</f>
        <v>#REF!</v>
      </c>
      <c r="K387" s="334"/>
      <c r="L387" s="334"/>
      <c r="M387" s="334"/>
      <c r="N387" s="334"/>
      <c r="O387" s="334"/>
      <c r="P387" s="334"/>
      <c r="Q387" s="334"/>
      <c r="R387" s="334"/>
      <c r="S387" s="334"/>
      <c r="T387" s="334"/>
      <c r="U387" s="334"/>
      <c r="V387" s="334"/>
      <c r="W387" s="334"/>
    </row>
    <row r="388" spans="1:23" s="383" customFormat="1" hidden="1" outlineLevel="2">
      <c r="A388" s="678" t="s">
        <v>142</v>
      </c>
      <c r="B388" s="1010" t="s">
        <v>143</v>
      </c>
      <c r="C388" s="1011" t="s">
        <v>144</v>
      </c>
      <c r="D388" s="380" t="e">
        <f>'Pl 2016-20 PFC'!#REF!</f>
        <v>#REF!</v>
      </c>
      <c r="E388" s="767" t="e">
        <f>'Pl 2016-20 PFC'!#REF!</f>
        <v>#REF!</v>
      </c>
      <c r="F388" s="767" t="e">
        <f>'Pl 2016-20 PFC'!#REF!</f>
        <v>#REF!</v>
      </c>
      <c r="G388" s="767">
        <f>'Pl 2016-20 PFC'!D412</f>
        <v>136850000</v>
      </c>
      <c r="H388" s="767">
        <f>'Pl 2016-20 PFC'!E412</f>
        <v>0</v>
      </c>
      <c r="I388" s="767">
        <f>'Pl 2016-20 PFC'!F412</f>
        <v>136850000</v>
      </c>
      <c r="J388" s="767" t="e">
        <f>'Pl 2016-20 PFC'!#REF!</f>
        <v>#REF!</v>
      </c>
      <c r="K388" s="334"/>
      <c r="L388" s="334"/>
      <c r="M388" s="334"/>
      <c r="N388" s="334"/>
      <c r="O388" s="334"/>
      <c r="P388" s="334"/>
      <c r="Q388" s="334"/>
      <c r="R388" s="334"/>
      <c r="S388" s="334"/>
      <c r="T388" s="334"/>
      <c r="U388" s="334"/>
      <c r="V388" s="334"/>
      <c r="W388" s="334"/>
    </row>
    <row r="389" spans="1:23" s="383" customFormat="1" hidden="1" outlineLevel="2">
      <c r="A389" s="678" t="s">
        <v>145</v>
      </c>
      <c r="B389" s="1010" t="s">
        <v>146</v>
      </c>
      <c r="C389" s="1011" t="s">
        <v>147</v>
      </c>
      <c r="D389" s="380" t="e">
        <f>'Pl 2016-20 PFC'!#REF!</f>
        <v>#REF!</v>
      </c>
      <c r="E389" s="767" t="e">
        <f>'Pl 2016-20 PFC'!#REF!</f>
        <v>#REF!</v>
      </c>
      <c r="F389" s="767" t="e">
        <f>'Pl 2016-20 PFC'!#REF!</f>
        <v>#REF!</v>
      </c>
      <c r="G389" s="1174">
        <f>'Pl 2016-20 PFC'!D413</f>
        <v>90000</v>
      </c>
      <c r="H389" s="1174">
        <f>'Pl 2016-20 PFC'!E413</f>
        <v>0</v>
      </c>
      <c r="I389" s="1174">
        <f>'Pl 2016-20 PFC'!F413</f>
        <v>90000</v>
      </c>
      <c r="J389" s="1174" t="e">
        <f>'Pl 2016-20 PFC'!#REF!</f>
        <v>#REF!</v>
      </c>
      <c r="K389" s="334"/>
      <c r="L389" s="334"/>
      <c r="M389" s="334"/>
      <c r="N389" s="334"/>
      <c r="O389" s="334"/>
      <c r="P389" s="334"/>
      <c r="Q389" s="334"/>
      <c r="R389" s="334"/>
      <c r="S389" s="334"/>
      <c r="T389" s="334"/>
      <c r="U389" s="334"/>
      <c r="V389" s="334"/>
      <c r="W389" s="334"/>
    </row>
    <row r="390" spans="1:23" s="383" customFormat="1" hidden="1" outlineLevel="2">
      <c r="A390" s="678"/>
      <c r="B390" s="1010" t="s">
        <v>363</v>
      </c>
      <c r="C390" s="1011" t="s">
        <v>147</v>
      </c>
      <c r="D390" s="380" t="e">
        <f>'Pl 2016-20 PFC'!#REF!</f>
        <v>#REF!</v>
      </c>
      <c r="E390" s="767" t="e">
        <f>'Pl 2016-20 PFC'!#REF!</f>
        <v>#REF!</v>
      </c>
      <c r="F390" s="767" t="e">
        <f>'Pl 2016-20 PFC'!#REF!</f>
        <v>#REF!</v>
      </c>
      <c r="G390" s="767">
        <f>'Pl 2016-20 PFC'!D414</f>
        <v>90000</v>
      </c>
      <c r="H390" s="767">
        <f>'Pl 2016-20 PFC'!E414</f>
        <v>0</v>
      </c>
      <c r="I390" s="767">
        <f>'Pl 2016-20 PFC'!F414</f>
        <v>90000</v>
      </c>
      <c r="J390" s="767" t="e">
        <f>'Pl 2016-20 PFC'!#REF!</f>
        <v>#REF!</v>
      </c>
      <c r="K390" s="334"/>
      <c r="L390" s="334"/>
      <c r="M390" s="334"/>
      <c r="N390" s="334"/>
      <c r="O390" s="334"/>
      <c r="P390" s="334"/>
      <c r="Q390" s="334"/>
      <c r="R390" s="334"/>
      <c r="S390" s="334"/>
      <c r="T390" s="334"/>
      <c r="U390" s="334"/>
      <c r="V390" s="334"/>
      <c r="W390" s="334"/>
    </row>
    <row r="391" spans="1:23" s="383" customFormat="1" hidden="1" outlineLevel="2">
      <c r="A391" s="678"/>
      <c r="B391" s="1010" t="s">
        <v>364</v>
      </c>
      <c r="C391" s="1011" t="s">
        <v>144</v>
      </c>
      <c r="D391" s="380" t="e">
        <f>'Pl 2016-20 PFC'!#REF!</f>
        <v>#REF!</v>
      </c>
      <c r="E391" s="767" t="e">
        <f>'Pl 2016-20 PFC'!#REF!</f>
        <v>#REF!</v>
      </c>
      <c r="F391" s="767" t="e">
        <f>'Pl 2016-20 PFC'!#REF!</f>
        <v>#REF!</v>
      </c>
      <c r="G391" s="767">
        <f>'Pl 2016-20 PFC'!D415</f>
        <v>2000000</v>
      </c>
      <c r="H391" s="767">
        <f>'Pl 2016-20 PFC'!E415</f>
        <v>0</v>
      </c>
      <c r="I391" s="767">
        <f>'Pl 2016-20 PFC'!F415</f>
        <v>2000000</v>
      </c>
      <c r="J391" s="767" t="e">
        <f>'Pl 2016-20 PFC'!#REF!</f>
        <v>#REF!</v>
      </c>
      <c r="K391" s="334"/>
      <c r="L391" s="334"/>
      <c r="M391" s="334"/>
      <c r="N391" s="334"/>
      <c r="O391" s="334"/>
      <c r="P391" s="334"/>
      <c r="Q391" s="334"/>
      <c r="R391" s="334"/>
      <c r="S391" s="334"/>
      <c r="T391" s="334"/>
      <c r="U391" s="334"/>
      <c r="V391" s="334"/>
      <c r="W391" s="334"/>
    </row>
    <row r="392" spans="1:23" s="383" customFormat="1" ht="47.25" hidden="1" outlineLevel="2">
      <c r="A392" s="678"/>
      <c r="B392" s="1010" t="s">
        <v>365</v>
      </c>
      <c r="C392" s="1011" t="s">
        <v>144</v>
      </c>
      <c r="D392" s="380" t="e">
        <f>'Pl 2016-20 PFC'!#REF!</f>
        <v>#REF!</v>
      </c>
      <c r="E392" s="767" t="e">
        <f>'Pl 2016-20 PFC'!#REF!</f>
        <v>#REF!</v>
      </c>
      <c r="F392" s="767" t="e">
        <f>'Pl 2016-20 PFC'!#REF!</f>
        <v>#REF!</v>
      </c>
      <c r="G392" s="767">
        <f>'Pl 2016-20 PFC'!D416</f>
        <v>57000000</v>
      </c>
      <c r="H392" s="767">
        <f>'Pl 2016-20 PFC'!E416</f>
        <v>0</v>
      </c>
      <c r="I392" s="767">
        <f>'Pl 2016-20 PFC'!F416</f>
        <v>57000000</v>
      </c>
      <c r="J392" s="767" t="e">
        <f>'Pl 2016-20 PFC'!#REF!</f>
        <v>#REF!</v>
      </c>
      <c r="K392" s="334"/>
      <c r="L392" s="334"/>
      <c r="M392" s="334"/>
      <c r="N392" s="334"/>
      <c r="O392" s="334"/>
      <c r="P392" s="334"/>
      <c r="Q392" s="334"/>
      <c r="R392" s="334"/>
      <c r="S392" s="334"/>
      <c r="T392" s="334"/>
      <c r="U392" s="334"/>
      <c r="V392" s="334"/>
      <c r="W392" s="334"/>
    </row>
    <row r="393" spans="1:23" s="379" customFormat="1" hidden="1" outlineLevel="2">
      <c r="A393" s="678"/>
      <c r="B393" s="1010" t="s">
        <v>366</v>
      </c>
      <c r="C393" s="1011" t="s">
        <v>144</v>
      </c>
      <c r="D393" s="380" t="e">
        <f>'Pl 2016-20 PFC'!#REF!</f>
        <v>#REF!</v>
      </c>
      <c r="E393" s="767" t="e">
        <f>'Pl 2016-20 PFC'!#REF!</f>
        <v>#REF!</v>
      </c>
      <c r="F393" s="767" t="e">
        <f>'Pl 2016-20 PFC'!#REF!</f>
        <v>#REF!</v>
      </c>
      <c r="G393" s="767">
        <f>'Pl 2016-20 PFC'!D417</f>
        <v>1300000</v>
      </c>
      <c r="H393" s="767">
        <f>'Pl 2016-20 PFC'!E417</f>
        <v>0</v>
      </c>
      <c r="I393" s="767">
        <f>'Pl 2016-20 PFC'!F417</f>
        <v>1300000</v>
      </c>
      <c r="J393" s="767" t="e">
        <f>'Pl 2016-20 PFC'!#REF!</f>
        <v>#REF!</v>
      </c>
      <c r="K393" s="378"/>
      <c r="L393" s="378"/>
      <c r="M393" s="378"/>
      <c r="N393" s="378"/>
      <c r="O393" s="378"/>
      <c r="P393" s="378"/>
      <c r="Q393" s="378"/>
      <c r="R393" s="378"/>
      <c r="S393" s="378"/>
      <c r="T393" s="378"/>
      <c r="U393" s="378"/>
      <c r="V393" s="378"/>
      <c r="W393" s="378"/>
    </row>
    <row r="394" spans="1:23" s="379" customFormat="1" hidden="1" outlineLevel="2">
      <c r="A394" s="678"/>
      <c r="B394" s="1010" t="s">
        <v>367</v>
      </c>
      <c r="C394" s="1011" t="s">
        <v>144</v>
      </c>
      <c r="D394" s="380" t="e">
        <f>'Pl 2016-20 PFC'!#REF!</f>
        <v>#REF!</v>
      </c>
      <c r="E394" s="767" t="e">
        <f>'Pl 2016-20 PFC'!#REF!</f>
        <v>#REF!</v>
      </c>
      <c r="F394" s="767" t="e">
        <f>'Pl 2016-20 PFC'!#REF!</f>
        <v>#REF!</v>
      </c>
      <c r="G394" s="767">
        <f>'Pl 2016-20 PFC'!D418</f>
        <v>50000</v>
      </c>
      <c r="H394" s="767">
        <f>'Pl 2016-20 PFC'!E418</f>
        <v>0</v>
      </c>
      <c r="I394" s="767">
        <f>'Pl 2016-20 PFC'!F418</f>
        <v>50000</v>
      </c>
      <c r="J394" s="767" t="e">
        <f>'Pl 2016-20 PFC'!#REF!</f>
        <v>#REF!</v>
      </c>
      <c r="K394" s="378"/>
      <c r="L394" s="378"/>
      <c r="M394" s="378"/>
      <c r="N394" s="378"/>
      <c r="O394" s="378"/>
      <c r="P394" s="378"/>
      <c r="Q394" s="378"/>
      <c r="R394" s="378"/>
      <c r="S394" s="378"/>
      <c r="T394" s="378"/>
      <c r="U394" s="378"/>
      <c r="V394" s="378"/>
      <c r="W394" s="378"/>
    </row>
    <row r="395" spans="1:23" s="379" customFormat="1" ht="31.5" hidden="1" outlineLevel="2">
      <c r="A395" s="678"/>
      <c r="B395" s="1010" t="s">
        <v>368</v>
      </c>
      <c r="C395" s="1011" t="s">
        <v>144</v>
      </c>
      <c r="D395" s="380" t="e">
        <f>'Pl 2016-20 PFC'!#REF!</f>
        <v>#REF!</v>
      </c>
      <c r="E395" s="767" t="e">
        <f>'Pl 2016-20 PFC'!#REF!</f>
        <v>#REF!</v>
      </c>
      <c r="F395" s="767" t="e">
        <f>'Pl 2016-20 PFC'!#REF!</f>
        <v>#REF!</v>
      </c>
      <c r="G395" s="767">
        <f>'Pl 2016-20 PFC'!D419</f>
        <v>76500000</v>
      </c>
      <c r="H395" s="767">
        <f>'Pl 2016-20 PFC'!E419</f>
        <v>0</v>
      </c>
      <c r="I395" s="767">
        <f>'Pl 2016-20 PFC'!F419</f>
        <v>76500000</v>
      </c>
      <c r="J395" s="767" t="e">
        <f>'Pl 2016-20 PFC'!#REF!</f>
        <v>#REF!</v>
      </c>
      <c r="K395" s="378"/>
      <c r="L395" s="378"/>
      <c r="M395" s="378"/>
      <c r="N395" s="378"/>
      <c r="O395" s="378"/>
      <c r="P395" s="378"/>
      <c r="Q395" s="378"/>
      <c r="R395" s="378"/>
      <c r="S395" s="378"/>
      <c r="T395" s="378"/>
      <c r="U395" s="378"/>
      <c r="V395" s="378"/>
      <c r="W395" s="378"/>
    </row>
    <row r="396" spans="1:23" s="379" customFormat="1" hidden="1" outlineLevel="2">
      <c r="A396" s="678"/>
      <c r="B396" s="1010" t="s">
        <v>277</v>
      </c>
      <c r="C396" s="1011"/>
      <c r="D396" s="380" t="e">
        <f>'Pl 2016-20 PFC'!#REF!</f>
        <v>#REF!</v>
      </c>
      <c r="E396" s="767" t="e">
        <f>'Pl 2016-20 PFC'!#REF!</f>
        <v>#REF!</v>
      </c>
      <c r="F396" s="767" t="e">
        <f>'Pl 2016-20 PFC'!#REF!</f>
        <v>#REF!</v>
      </c>
      <c r="G396" s="767">
        <f>'Pl 2016-20 PFC'!D420</f>
        <v>0</v>
      </c>
      <c r="H396" s="767">
        <f>'Pl 2016-20 PFC'!E420</f>
        <v>0</v>
      </c>
      <c r="I396" s="767">
        <f>'Pl 2016-20 PFC'!F420</f>
        <v>0</v>
      </c>
      <c r="J396" s="767" t="e">
        <f>'Pl 2016-20 PFC'!#REF!</f>
        <v>#REF!</v>
      </c>
      <c r="K396" s="378"/>
      <c r="L396" s="378"/>
      <c r="M396" s="378"/>
      <c r="N396" s="378"/>
      <c r="O396" s="378"/>
      <c r="P396" s="378"/>
      <c r="Q396" s="378"/>
      <c r="R396" s="378"/>
      <c r="S396" s="378"/>
      <c r="T396" s="378"/>
      <c r="U396" s="378"/>
      <c r="V396" s="378"/>
      <c r="W396" s="378"/>
    </row>
    <row r="397" spans="1:23" s="379" customFormat="1" hidden="1" outlineLevel="2">
      <c r="A397" s="678"/>
      <c r="B397" s="1010" t="s">
        <v>149</v>
      </c>
      <c r="C397" s="1011"/>
      <c r="D397" s="380" t="e">
        <f>'Pl 2016-20 PFC'!#REF!</f>
        <v>#REF!</v>
      </c>
      <c r="E397" s="767" t="e">
        <f>'Pl 2016-20 PFC'!#REF!</f>
        <v>#REF!</v>
      </c>
      <c r="F397" s="767" t="e">
        <f>'Pl 2016-20 PFC'!#REF!</f>
        <v>#REF!</v>
      </c>
      <c r="G397" s="767">
        <f>'Pl 2016-20 PFC'!D421</f>
        <v>0</v>
      </c>
      <c r="H397" s="767">
        <f>'Pl 2016-20 PFC'!E421</f>
        <v>0</v>
      </c>
      <c r="I397" s="767">
        <f>'Pl 2016-20 PFC'!F421</f>
        <v>0</v>
      </c>
      <c r="J397" s="767" t="e">
        <f>'Pl 2016-20 PFC'!#REF!</f>
        <v>#REF!</v>
      </c>
      <c r="K397" s="378"/>
      <c r="L397" s="378"/>
      <c r="M397" s="378"/>
      <c r="N397" s="378"/>
      <c r="O397" s="378"/>
      <c r="P397" s="378"/>
      <c r="Q397" s="378"/>
      <c r="R397" s="378"/>
      <c r="S397" s="378"/>
      <c r="T397" s="378"/>
      <c r="U397" s="378"/>
      <c r="V397" s="378"/>
      <c r="W397" s="378"/>
    </row>
    <row r="398" spans="1:23" s="379" customFormat="1" hidden="1" outlineLevel="2">
      <c r="A398" s="678"/>
      <c r="B398" s="1010" t="s">
        <v>369</v>
      </c>
      <c r="C398" s="1011"/>
      <c r="D398" s="380" t="e">
        <f>'Pl 2016-20 PFC'!#REF!</f>
        <v>#REF!</v>
      </c>
      <c r="E398" s="767" t="e">
        <f>'Pl 2016-20 PFC'!#REF!</f>
        <v>#REF!</v>
      </c>
      <c r="F398" s="767" t="e">
        <f>'Pl 2016-20 PFC'!#REF!</f>
        <v>#REF!</v>
      </c>
      <c r="G398" s="767">
        <f>'Pl 2016-20 PFC'!D422</f>
        <v>0</v>
      </c>
      <c r="H398" s="767">
        <f>'Pl 2016-20 PFC'!E422</f>
        <v>0</v>
      </c>
      <c r="I398" s="767">
        <f>'Pl 2016-20 PFC'!F422</f>
        <v>0</v>
      </c>
      <c r="J398" s="767" t="e">
        <f>'Pl 2016-20 PFC'!#REF!</f>
        <v>#REF!</v>
      </c>
      <c r="K398" s="378"/>
      <c r="L398" s="378"/>
      <c r="M398" s="378"/>
      <c r="N398" s="378"/>
      <c r="O398" s="378"/>
      <c r="P398" s="378"/>
      <c r="Q398" s="378"/>
      <c r="R398" s="378"/>
      <c r="S398" s="378"/>
      <c r="T398" s="378"/>
      <c r="U398" s="378"/>
      <c r="V398" s="378"/>
      <c r="W398" s="378"/>
    </row>
    <row r="399" spans="1:23" s="379" customFormat="1" hidden="1" outlineLevel="2">
      <c r="A399" s="678"/>
      <c r="B399" s="1010" t="s">
        <v>151</v>
      </c>
      <c r="C399" s="1011"/>
      <c r="D399" s="380" t="e">
        <f>'Pl 2016-20 PFC'!#REF!</f>
        <v>#REF!</v>
      </c>
      <c r="E399" s="767" t="e">
        <f>'Pl 2016-20 PFC'!#REF!</f>
        <v>#REF!</v>
      </c>
      <c r="F399" s="767" t="e">
        <f>'Pl 2016-20 PFC'!#REF!</f>
        <v>#REF!</v>
      </c>
      <c r="G399" s="767">
        <f>'Pl 2016-20 PFC'!D423</f>
        <v>0</v>
      </c>
      <c r="H399" s="767">
        <f>'Pl 2016-20 PFC'!E423</f>
        <v>0</v>
      </c>
      <c r="I399" s="767">
        <f>'Pl 2016-20 PFC'!F423</f>
        <v>0</v>
      </c>
      <c r="J399" s="767" t="e">
        <f>'Pl 2016-20 PFC'!#REF!</f>
        <v>#REF!</v>
      </c>
      <c r="K399" s="378"/>
      <c r="L399" s="378"/>
      <c r="M399" s="378"/>
      <c r="N399" s="378"/>
      <c r="O399" s="378"/>
      <c r="P399" s="378"/>
      <c r="Q399" s="378"/>
      <c r="R399" s="378"/>
      <c r="S399" s="378"/>
      <c r="T399" s="378"/>
      <c r="U399" s="378"/>
      <c r="V399" s="378"/>
      <c r="W399" s="378"/>
    </row>
    <row r="400" spans="1:23" s="379" customFormat="1" hidden="1" outlineLevel="2">
      <c r="A400" s="678"/>
      <c r="B400" s="1010" t="s">
        <v>370</v>
      </c>
      <c r="C400" s="1011"/>
      <c r="D400" s="380" t="e">
        <f>'Pl 2016-20 PFC'!#REF!</f>
        <v>#REF!</v>
      </c>
      <c r="E400" s="767" t="e">
        <f>'Pl 2016-20 PFC'!#REF!</f>
        <v>#REF!</v>
      </c>
      <c r="F400" s="767" t="e">
        <f>'Pl 2016-20 PFC'!#REF!</f>
        <v>#REF!</v>
      </c>
      <c r="G400" s="767">
        <f>'Pl 2016-20 PFC'!D424</f>
        <v>0</v>
      </c>
      <c r="H400" s="767">
        <f>'Pl 2016-20 PFC'!E424</f>
        <v>0</v>
      </c>
      <c r="I400" s="767">
        <f>'Pl 2016-20 PFC'!F424</f>
        <v>0</v>
      </c>
      <c r="J400" s="767" t="e">
        <f>'Pl 2016-20 PFC'!#REF!</f>
        <v>#REF!</v>
      </c>
      <c r="K400" s="378"/>
      <c r="L400" s="378"/>
      <c r="M400" s="378"/>
      <c r="N400" s="378"/>
      <c r="O400" s="378"/>
      <c r="P400" s="378"/>
      <c r="Q400" s="378"/>
      <c r="R400" s="378"/>
      <c r="S400" s="378"/>
      <c r="T400" s="378"/>
      <c r="U400" s="378"/>
      <c r="V400" s="378"/>
      <c r="W400" s="378"/>
    </row>
    <row r="401" spans="1:23" s="379" customFormat="1" hidden="1" outlineLevel="2">
      <c r="A401" s="678"/>
      <c r="B401" s="1010" t="s">
        <v>153</v>
      </c>
      <c r="C401" s="1011"/>
      <c r="D401" s="380" t="e">
        <f>'Pl 2016-20 PFC'!#REF!</f>
        <v>#REF!</v>
      </c>
      <c r="E401" s="767" t="e">
        <f>'Pl 2016-20 PFC'!#REF!</f>
        <v>#REF!</v>
      </c>
      <c r="F401" s="767" t="e">
        <f>'Pl 2016-20 PFC'!#REF!</f>
        <v>#REF!</v>
      </c>
      <c r="G401" s="767">
        <f>'Pl 2016-20 PFC'!D425</f>
        <v>0</v>
      </c>
      <c r="H401" s="767">
        <f>'Pl 2016-20 PFC'!E425</f>
        <v>0</v>
      </c>
      <c r="I401" s="767">
        <f>'Pl 2016-20 PFC'!F425</f>
        <v>0</v>
      </c>
      <c r="J401" s="767" t="e">
        <f>'Pl 2016-20 PFC'!#REF!</f>
        <v>#REF!</v>
      </c>
      <c r="K401" s="378"/>
      <c r="L401" s="378"/>
      <c r="M401" s="378"/>
      <c r="N401" s="378"/>
      <c r="O401" s="378"/>
      <c r="P401" s="378"/>
      <c r="Q401" s="378"/>
      <c r="R401" s="378"/>
      <c r="S401" s="378"/>
      <c r="T401" s="378"/>
      <c r="U401" s="378"/>
      <c r="V401" s="378"/>
      <c r="W401" s="378"/>
    </row>
    <row r="402" spans="1:23" s="379" customFormat="1" hidden="1" outlineLevel="2">
      <c r="A402" s="678"/>
      <c r="B402" s="1010" t="s">
        <v>154</v>
      </c>
      <c r="C402" s="1011"/>
      <c r="D402" s="380" t="e">
        <f>'Pl 2016-20 PFC'!#REF!</f>
        <v>#REF!</v>
      </c>
      <c r="E402" s="767" t="e">
        <f>'Pl 2016-20 PFC'!#REF!</f>
        <v>#REF!</v>
      </c>
      <c r="F402" s="767" t="e">
        <f>'Pl 2016-20 PFC'!#REF!</f>
        <v>#REF!</v>
      </c>
      <c r="G402" s="767">
        <f>'Pl 2016-20 PFC'!D426</f>
        <v>0</v>
      </c>
      <c r="H402" s="767">
        <f>'Pl 2016-20 PFC'!E426</f>
        <v>0</v>
      </c>
      <c r="I402" s="767">
        <f>'Pl 2016-20 PFC'!F426</f>
        <v>0</v>
      </c>
      <c r="J402" s="767" t="e">
        <f>'Pl 2016-20 PFC'!#REF!</f>
        <v>#REF!</v>
      </c>
      <c r="K402" s="378"/>
      <c r="L402" s="378"/>
      <c r="M402" s="378"/>
      <c r="N402" s="378"/>
      <c r="O402" s="378"/>
      <c r="P402" s="378"/>
      <c r="Q402" s="378"/>
      <c r="R402" s="378"/>
      <c r="S402" s="378"/>
      <c r="T402" s="378"/>
      <c r="U402" s="378"/>
      <c r="V402" s="378"/>
      <c r="W402" s="378"/>
    </row>
    <row r="403" spans="1:23" s="379" customFormat="1" hidden="1" outlineLevel="2">
      <c r="A403" s="678"/>
      <c r="B403" s="1010" t="s">
        <v>155</v>
      </c>
      <c r="C403" s="1011"/>
      <c r="D403" s="380" t="e">
        <f>'Pl 2016-20 PFC'!#REF!</f>
        <v>#REF!</v>
      </c>
      <c r="E403" s="767" t="e">
        <f>'Pl 2016-20 PFC'!#REF!</f>
        <v>#REF!</v>
      </c>
      <c r="F403" s="767" t="e">
        <f>'Pl 2016-20 PFC'!#REF!</f>
        <v>#REF!</v>
      </c>
      <c r="G403" s="767">
        <f>'Pl 2016-20 PFC'!D427</f>
        <v>0</v>
      </c>
      <c r="H403" s="767">
        <f>'Pl 2016-20 PFC'!E427</f>
        <v>0</v>
      </c>
      <c r="I403" s="767">
        <f>'Pl 2016-20 PFC'!F427</f>
        <v>0</v>
      </c>
      <c r="J403" s="767" t="e">
        <f>'Pl 2016-20 PFC'!#REF!</f>
        <v>#REF!</v>
      </c>
      <c r="K403" s="378"/>
      <c r="L403" s="378"/>
      <c r="M403" s="378"/>
      <c r="N403" s="378"/>
      <c r="O403" s="378"/>
      <c r="P403" s="378"/>
      <c r="Q403" s="378"/>
      <c r="R403" s="378"/>
      <c r="S403" s="378"/>
      <c r="T403" s="378"/>
      <c r="U403" s="378"/>
      <c r="V403" s="378"/>
      <c r="W403" s="378"/>
    </row>
    <row r="404" spans="1:23" s="379" customFormat="1" hidden="1" outlineLevel="2">
      <c r="A404" s="678"/>
      <c r="B404" s="1010" t="s">
        <v>156</v>
      </c>
      <c r="C404" s="1011"/>
      <c r="D404" s="380" t="e">
        <f>'Pl 2016-20 PFC'!#REF!</f>
        <v>#REF!</v>
      </c>
      <c r="E404" s="767" t="e">
        <f>'Pl 2016-20 PFC'!#REF!</f>
        <v>#REF!</v>
      </c>
      <c r="F404" s="767" t="e">
        <f>'Pl 2016-20 PFC'!#REF!</f>
        <v>#REF!</v>
      </c>
      <c r="G404" s="767">
        <f>'Pl 2016-20 PFC'!D428</f>
        <v>0</v>
      </c>
      <c r="H404" s="767">
        <f>'Pl 2016-20 PFC'!E428</f>
        <v>0</v>
      </c>
      <c r="I404" s="767">
        <f>'Pl 2016-20 PFC'!F428</f>
        <v>0</v>
      </c>
      <c r="J404" s="767" t="e">
        <f>'Pl 2016-20 PFC'!#REF!</f>
        <v>#REF!</v>
      </c>
      <c r="K404" s="378"/>
      <c r="L404" s="378"/>
      <c r="M404" s="378"/>
      <c r="N404" s="378"/>
      <c r="O404" s="378"/>
      <c r="P404" s="378"/>
      <c r="Q404" s="378"/>
      <c r="R404" s="378"/>
      <c r="S404" s="378"/>
      <c r="T404" s="378"/>
      <c r="U404" s="378"/>
      <c r="V404" s="378"/>
      <c r="W404" s="378"/>
    </row>
    <row r="405" spans="1:23" s="379" customFormat="1" hidden="1" outlineLevel="2">
      <c r="A405" s="678"/>
      <c r="B405" s="1010" t="s">
        <v>157</v>
      </c>
      <c r="C405" s="1011"/>
      <c r="D405" s="380" t="e">
        <f>'Pl 2016-20 PFC'!#REF!</f>
        <v>#REF!</v>
      </c>
      <c r="E405" s="767" t="e">
        <f>'Pl 2016-20 PFC'!#REF!</f>
        <v>#REF!</v>
      </c>
      <c r="F405" s="767" t="e">
        <f>'Pl 2016-20 PFC'!#REF!</f>
        <v>#REF!</v>
      </c>
      <c r="G405" s="767">
        <f>'Pl 2016-20 PFC'!D429</f>
        <v>0</v>
      </c>
      <c r="H405" s="767">
        <f>'Pl 2016-20 PFC'!E429</f>
        <v>0</v>
      </c>
      <c r="I405" s="767">
        <f>'Pl 2016-20 PFC'!F429</f>
        <v>0</v>
      </c>
      <c r="J405" s="767" t="e">
        <f>'Pl 2016-20 PFC'!#REF!</f>
        <v>#REF!</v>
      </c>
      <c r="K405" s="378"/>
      <c r="L405" s="378"/>
      <c r="M405" s="378"/>
      <c r="N405" s="378"/>
      <c r="O405" s="378"/>
      <c r="P405" s="378"/>
      <c r="Q405" s="378"/>
      <c r="R405" s="378"/>
      <c r="S405" s="378"/>
      <c r="T405" s="378"/>
      <c r="U405" s="378"/>
      <c r="V405" s="378"/>
      <c r="W405" s="378"/>
    </row>
    <row r="406" spans="1:23" s="379" customFormat="1" hidden="1" outlineLevel="2">
      <c r="A406" s="678"/>
      <c r="B406" s="1010" t="s">
        <v>158</v>
      </c>
      <c r="C406" s="1011"/>
      <c r="D406" s="380" t="e">
        <f>'Pl 2016-20 PFC'!#REF!</f>
        <v>#REF!</v>
      </c>
      <c r="E406" s="767" t="e">
        <f>'Pl 2016-20 PFC'!#REF!</f>
        <v>#REF!</v>
      </c>
      <c r="F406" s="767" t="e">
        <f>'Pl 2016-20 PFC'!#REF!</f>
        <v>#REF!</v>
      </c>
      <c r="G406" s="767">
        <f>'Pl 2016-20 PFC'!D430</f>
        <v>0</v>
      </c>
      <c r="H406" s="767">
        <f>'Pl 2016-20 PFC'!E430</f>
        <v>0</v>
      </c>
      <c r="I406" s="767">
        <f>'Pl 2016-20 PFC'!F430</f>
        <v>0</v>
      </c>
      <c r="J406" s="767" t="e">
        <f>'Pl 2016-20 PFC'!#REF!</f>
        <v>#REF!</v>
      </c>
      <c r="K406" s="378"/>
      <c r="L406" s="378"/>
      <c r="M406" s="378"/>
      <c r="N406" s="378"/>
      <c r="O406" s="378"/>
      <c r="P406" s="378"/>
      <c r="Q406" s="378"/>
      <c r="R406" s="378"/>
      <c r="S406" s="378"/>
      <c r="T406" s="378"/>
      <c r="U406" s="378"/>
      <c r="V406" s="378"/>
      <c r="W406" s="378"/>
    </row>
    <row r="407" spans="1:23" s="379" customFormat="1" hidden="1" outlineLevel="2">
      <c r="A407" s="678"/>
      <c r="B407" s="1010" t="s">
        <v>159</v>
      </c>
      <c r="C407" s="1011"/>
      <c r="D407" s="380" t="e">
        <f>'Pl 2016-20 PFC'!#REF!</f>
        <v>#REF!</v>
      </c>
      <c r="E407" s="767" t="e">
        <f>'Pl 2016-20 PFC'!#REF!</f>
        <v>#REF!</v>
      </c>
      <c r="F407" s="767" t="e">
        <f>'Pl 2016-20 PFC'!#REF!</f>
        <v>#REF!</v>
      </c>
      <c r="G407" s="767">
        <f>'Pl 2016-20 PFC'!D431</f>
        <v>0</v>
      </c>
      <c r="H407" s="767">
        <f>'Pl 2016-20 PFC'!E431</f>
        <v>0</v>
      </c>
      <c r="I407" s="767">
        <f>'Pl 2016-20 PFC'!F431</f>
        <v>0</v>
      </c>
      <c r="J407" s="767" t="e">
        <f>'Pl 2016-20 PFC'!#REF!</f>
        <v>#REF!</v>
      </c>
      <c r="K407" s="378"/>
      <c r="L407" s="378"/>
      <c r="M407" s="378"/>
      <c r="N407" s="378"/>
      <c r="O407" s="378"/>
      <c r="P407" s="378"/>
      <c r="Q407" s="378"/>
      <c r="R407" s="378"/>
      <c r="S407" s="378"/>
      <c r="T407" s="378"/>
      <c r="U407" s="378"/>
      <c r="V407" s="378"/>
      <c r="W407" s="378"/>
    </row>
    <row r="408" spans="1:23" s="379" customFormat="1" hidden="1" outlineLevel="2">
      <c r="A408" s="678"/>
      <c r="B408" s="1010" t="s">
        <v>160</v>
      </c>
      <c r="C408" s="1011"/>
      <c r="D408" s="380" t="e">
        <f>'Pl 2016-20 PFC'!#REF!</f>
        <v>#REF!</v>
      </c>
      <c r="E408" s="767" t="e">
        <f>'Pl 2016-20 PFC'!#REF!</f>
        <v>#REF!</v>
      </c>
      <c r="F408" s="767" t="e">
        <f>'Pl 2016-20 PFC'!#REF!</f>
        <v>#REF!</v>
      </c>
      <c r="G408" s="767">
        <f>'Pl 2016-20 PFC'!D432</f>
        <v>0</v>
      </c>
      <c r="H408" s="767">
        <f>'Pl 2016-20 PFC'!E432</f>
        <v>0</v>
      </c>
      <c r="I408" s="767">
        <f>'Pl 2016-20 PFC'!F432</f>
        <v>0</v>
      </c>
      <c r="J408" s="767" t="e">
        <f>'Pl 2016-20 PFC'!#REF!</f>
        <v>#REF!</v>
      </c>
      <c r="K408" s="378"/>
      <c r="L408" s="378"/>
      <c r="M408" s="378"/>
      <c r="N408" s="378"/>
      <c r="O408" s="378"/>
      <c r="P408" s="378"/>
      <c r="Q408" s="378"/>
      <c r="R408" s="378"/>
      <c r="S408" s="378"/>
      <c r="T408" s="378"/>
      <c r="U408" s="378"/>
      <c r="V408" s="378"/>
      <c r="W408" s="378"/>
    </row>
    <row r="409" spans="1:23" s="379" customFormat="1" hidden="1" outlineLevel="2">
      <c r="A409" s="678"/>
      <c r="B409" s="1010" t="s">
        <v>161</v>
      </c>
      <c r="C409" s="1011"/>
      <c r="D409" s="380" t="e">
        <f>'Pl 2016-20 PFC'!#REF!</f>
        <v>#REF!</v>
      </c>
      <c r="E409" s="767" t="e">
        <f>'Pl 2016-20 PFC'!#REF!</f>
        <v>#REF!</v>
      </c>
      <c r="F409" s="767" t="e">
        <f>'Pl 2016-20 PFC'!#REF!</f>
        <v>#REF!</v>
      </c>
      <c r="G409" s="767">
        <f>'Pl 2016-20 PFC'!D433</f>
        <v>0</v>
      </c>
      <c r="H409" s="767">
        <f>'Pl 2016-20 PFC'!E433</f>
        <v>0</v>
      </c>
      <c r="I409" s="767">
        <f>'Pl 2016-20 PFC'!F433</f>
        <v>0</v>
      </c>
      <c r="J409" s="767" t="e">
        <f>'Pl 2016-20 PFC'!#REF!</f>
        <v>#REF!</v>
      </c>
      <c r="K409" s="378"/>
      <c r="L409" s="378"/>
      <c r="M409" s="378"/>
      <c r="N409" s="378"/>
      <c r="O409" s="378"/>
      <c r="P409" s="378"/>
      <c r="Q409" s="378"/>
      <c r="R409" s="378"/>
      <c r="S409" s="378"/>
      <c r="T409" s="378"/>
      <c r="U409" s="378"/>
      <c r="V409" s="378"/>
      <c r="W409" s="378"/>
    </row>
    <row r="410" spans="1:23" s="379" customFormat="1" hidden="1" outlineLevel="2">
      <c r="A410" s="678"/>
      <c r="B410" s="1010" t="s">
        <v>162</v>
      </c>
      <c r="C410" s="1011"/>
      <c r="D410" s="380" t="e">
        <f>'Pl 2016-20 PFC'!#REF!</f>
        <v>#REF!</v>
      </c>
      <c r="E410" s="767" t="e">
        <f>'Pl 2016-20 PFC'!#REF!</f>
        <v>#REF!</v>
      </c>
      <c r="F410" s="767" t="e">
        <f>'Pl 2016-20 PFC'!#REF!</f>
        <v>#REF!</v>
      </c>
      <c r="G410" s="767">
        <f>'Pl 2016-20 PFC'!D434</f>
        <v>0</v>
      </c>
      <c r="H410" s="767">
        <f>'Pl 2016-20 PFC'!E434</f>
        <v>0</v>
      </c>
      <c r="I410" s="767">
        <f>'Pl 2016-20 PFC'!F434</f>
        <v>0</v>
      </c>
      <c r="J410" s="767" t="e">
        <f>'Pl 2016-20 PFC'!#REF!</f>
        <v>#REF!</v>
      </c>
      <c r="K410" s="378"/>
      <c r="L410" s="378"/>
      <c r="M410" s="378"/>
      <c r="N410" s="378"/>
      <c r="O410" s="378"/>
      <c r="P410" s="378"/>
      <c r="Q410" s="378"/>
      <c r="R410" s="378"/>
      <c r="S410" s="378"/>
      <c r="T410" s="378"/>
      <c r="U410" s="378"/>
      <c r="V410" s="378"/>
      <c r="W410" s="378"/>
    </row>
    <row r="411" spans="1:23" s="379" customFormat="1" hidden="1" outlineLevel="2">
      <c r="A411" s="678"/>
      <c r="B411" s="1010" t="s">
        <v>163</v>
      </c>
      <c r="C411" s="1011"/>
      <c r="D411" s="380" t="e">
        <f>'Pl 2016-20 PFC'!#REF!</f>
        <v>#REF!</v>
      </c>
      <c r="E411" s="767" t="e">
        <f>'Pl 2016-20 PFC'!#REF!</f>
        <v>#REF!</v>
      </c>
      <c r="F411" s="767" t="e">
        <f>'Pl 2016-20 PFC'!#REF!</f>
        <v>#REF!</v>
      </c>
      <c r="G411" s="767">
        <f>'Pl 2016-20 PFC'!D435</f>
        <v>520000</v>
      </c>
      <c r="H411" s="767">
        <f>'Pl 2016-20 PFC'!E435</f>
        <v>0</v>
      </c>
      <c r="I411" s="767">
        <f>'Pl 2016-20 PFC'!F435</f>
        <v>520000</v>
      </c>
      <c r="J411" s="767" t="e">
        <f>'Pl 2016-20 PFC'!#REF!</f>
        <v>#REF!</v>
      </c>
      <c r="K411" s="378"/>
      <c r="L411" s="378"/>
      <c r="M411" s="378"/>
      <c r="N411" s="378"/>
      <c r="O411" s="378"/>
      <c r="P411" s="378"/>
      <c r="Q411" s="378"/>
      <c r="R411" s="378"/>
      <c r="S411" s="378"/>
      <c r="T411" s="378"/>
      <c r="U411" s="378"/>
      <c r="V411" s="378"/>
      <c r="W411" s="378"/>
    </row>
    <row r="412" spans="1:23" s="379" customFormat="1" hidden="1" outlineLevel="2">
      <c r="A412" s="678"/>
      <c r="B412" s="1010" t="s">
        <v>164</v>
      </c>
      <c r="C412" s="1011"/>
      <c r="D412" s="380" t="e">
        <f>'Pl 2016-20 PFC'!#REF!</f>
        <v>#REF!</v>
      </c>
      <c r="E412" s="767" t="e">
        <f>'Pl 2016-20 PFC'!#REF!</f>
        <v>#REF!</v>
      </c>
      <c r="F412" s="767" t="e">
        <f>'Pl 2016-20 PFC'!#REF!</f>
        <v>#REF!</v>
      </c>
      <c r="G412" s="767">
        <f>'Pl 2016-20 PFC'!D437</f>
        <v>64980000</v>
      </c>
      <c r="H412" s="767">
        <f>'Pl 2016-20 PFC'!E437</f>
        <v>0</v>
      </c>
      <c r="I412" s="767">
        <f>'Pl 2016-20 PFC'!F437</f>
        <v>64980000</v>
      </c>
      <c r="J412" s="767" t="e">
        <f>'Pl 2016-20 PFC'!#REF!</f>
        <v>#REF!</v>
      </c>
      <c r="K412" s="378"/>
      <c r="L412" s="378"/>
      <c r="M412" s="378"/>
      <c r="N412" s="378"/>
      <c r="O412" s="378"/>
      <c r="P412" s="378"/>
      <c r="Q412" s="378"/>
      <c r="R412" s="378"/>
      <c r="S412" s="378"/>
      <c r="T412" s="378"/>
      <c r="U412" s="378"/>
      <c r="V412" s="378"/>
      <c r="W412" s="378"/>
    </row>
    <row r="413" spans="1:23" s="379" customFormat="1" hidden="1" outlineLevel="2">
      <c r="A413" s="678"/>
      <c r="B413" s="1010" t="s">
        <v>371</v>
      </c>
      <c r="C413" s="1011"/>
      <c r="D413" s="380" t="e">
        <f>'Pl 2016-20 PFC'!#REF!</f>
        <v>#REF!</v>
      </c>
      <c r="E413" s="767" t="e">
        <f>'Pl 2016-20 PFC'!#REF!</f>
        <v>#REF!</v>
      </c>
      <c r="F413" s="767" t="e">
        <f>'Pl 2016-20 PFC'!#REF!</f>
        <v>#REF!</v>
      </c>
      <c r="G413" s="767">
        <f>'Pl 2016-20 PFC'!D438</f>
        <v>0</v>
      </c>
      <c r="H413" s="767">
        <f>'Pl 2016-20 PFC'!E438</f>
        <v>0</v>
      </c>
      <c r="I413" s="767">
        <f>'Pl 2016-20 PFC'!F438</f>
        <v>0</v>
      </c>
      <c r="J413" s="767" t="e">
        <f>'Pl 2016-20 PFC'!#REF!</f>
        <v>#REF!</v>
      </c>
      <c r="K413" s="378"/>
      <c r="L413" s="378"/>
      <c r="M413" s="378"/>
      <c r="N413" s="378"/>
      <c r="O413" s="378"/>
      <c r="P413" s="378"/>
      <c r="Q413" s="378"/>
      <c r="R413" s="378"/>
      <c r="S413" s="378"/>
      <c r="T413" s="378"/>
      <c r="U413" s="378"/>
      <c r="V413" s="378"/>
      <c r="W413" s="378"/>
    </row>
    <row r="414" spans="1:23" s="379" customFormat="1" hidden="1" outlineLevel="2">
      <c r="A414" s="678"/>
      <c r="B414" s="1010" t="s">
        <v>166</v>
      </c>
      <c r="C414" s="1011"/>
      <c r="D414" s="380" t="e">
        <f>'Pl 2016-20 PFC'!#REF!</f>
        <v>#REF!</v>
      </c>
      <c r="E414" s="767" t="e">
        <f>'Pl 2016-20 PFC'!#REF!</f>
        <v>#REF!</v>
      </c>
      <c r="F414" s="767" t="e">
        <f>'Pl 2016-20 PFC'!#REF!</f>
        <v>#REF!</v>
      </c>
      <c r="G414" s="767">
        <f>'Pl 2016-20 PFC'!D442</f>
        <v>3300000</v>
      </c>
      <c r="H414" s="767">
        <f>'Pl 2016-20 PFC'!E442</f>
        <v>0</v>
      </c>
      <c r="I414" s="767">
        <f>'Pl 2016-20 PFC'!F442</f>
        <v>3300000</v>
      </c>
      <c r="J414" s="767" t="e">
        <f>'Pl 2016-20 PFC'!#REF!</f>
        <v>#REF!</v>
      </c>
      <c r="K414" s="378"/>
      <c r="L414" s="378"/>
      <c r="M414" s="378"/>
      <c r="N414" s="378"/>
      <c r="O414" s="378"/>
      <c r="P414" s="378"/>
      <c r="Q414" s="378"/>
      <c r="R414" s="378"/>
      <c r="S414" s="378"/>
      <c r="T414" s="378"/>
      <c r="U414" s="378"/>
      <c r="V414" s="378"/>
      <c r="W414" s="378"/>
    </row>
    <row r="415" spans="1:23" s="379" customFormat="1" hidden="1" outlineLevel="2">
      <c r="A415" s="678"/>
      <c r="B415" s="1010"/>
      <c r="C415" s="1011"/>
      <c r="D415" s="380"/>
      <c r="E415" s="767"/>
      <c r="F415" s="767"/>
      <c r="G415" s="767"/>
      <c r="H415" s="767"/>
      <c r="I415" s="767"/>
      <c r="J415" s="767"/>
      <c r="K415" s="378"/>
      <c r="L415" s="378"/>
      <c r="M415" s="378"/>
      <c r="N415" s="378"/>
      <c r="O415" s="378"/>
      <c r="P415" s="378"/>
      <c r="Q415" s="378"/>
      <c r="R415" s="378"/>
      <c r="S415" s="378"/>
      <c r="T415" s="378"/>
      <c r="U415" s="378"/>
      <c r="V415" s="378"/>
      <c r="W415" s="378"/>
    </row>
    <row r="416" spans="1:23" s="383" customFormat="1" hidden="1" outlineLevel="2">
      <c r="A416" s="678" t="s">
        <v>17</v>
      </c>
      <c r="B416" s="1010" t="s">
        <v>372</v>
      </c>
      <c r="C416" s="1011" t="s">
        <v>80</v>
      </c>
      <c r="D416" s="380" t="e">
        <f>'Pl 2016-20 PFC'!#REF!</f>
        <v>#REF!</v>
      </c>
      <c r="E416" s="767" t="e">
        <f>'Pl 2016-20 PFC'!#REF!</f>
        <v>#REF!</v>
      </c>
      <c r="F416" s="767" t="e">
        <f>'Pl 2016-20 PFC'!#REF!</f>
        <v>#REF!</v>
      </c>
      <c r="G416" s="767">
        <f>'Pl 2016-20 PFC'!D444</f>
        <v>3370224000</v>
      </c>
      <c r="H416" s="767">
        <f>'Pl 2016-20 PFC'!E444</f>
        <v>0</v>
      </c>
      <c r="I416" s="767">
        <f>'Pl 2016-20 PFC'!F444</f>
        <v>3370224000</v>
      </c>
      <c r="J416" s="767" t="e">
        <f>'Pl 2016-20 PFC'!#REF!</f>
        <v>#REF!</v>
      </c>
      <c r="K416" s="334"/>
      <c r="L416" s="334"/>
      <c r="M416" s="334"/>
      <c r="N416" s="334"/>
      <c r="O416" s="334"/>
      <c r="P416" s="334"/>
      <c r="Q416" s="334"/>
      <c r="R416" s="334"/>
      <c r="S416" s="334"/>
      <c r="T416" s="334"/>
      <c r="U416" s="334"/>
      <c r="V416" s="334"/>
      <c r="W416" s="334"/>
    </row>
    <row r="417" spans="1:21" s="334" customFormat="1" hidden="1" outlineLevel="2">
      <c r="A417" s="678" t="s">
        <v>168</v>
      </c>
      <c r="B417" s="1010" t="s">
        <v>143</v>
      </c>
      <c r="C417" s="1011" t="s">
        <v>169</v>
      </c>
      <c r="D417" s="380" t="e">
        <f>'Pl 2016-20 PFC'!#REF!</f>
        <v>#REF!</v>
      </c>
      <c r="E417" s="767" t="e">
        <f>'Pl 2016-20 PFC'!#REF!</f>
        <v>#REF!</v>
      </c>
      <c r="F417" s="767" t="e">
        <f>'Pl 2016-20 PFC'!#REF!</f>
        <v>#REF!</v>
      </c>
      <c r="G417" s="767">
        <f>'Pl 2016-20 PFC'!D445</f>
        <v>3370224000</v>
      </c>
      <c r="H417" s="767">
        <f>'Pl 2016-20 PFC'!E445</f>
        <v>0</v>
      </c>
      <c r="I417" s="767">
        <f>'Pl 2016-20 PFC'!F445</f>
        <v>3370224000</v>
      </c>
      <c r="J417" s="767" t="e">
        <f>'Pl 2016-20 PFC'!#REF!</f>
        <v>#REF!</v>
      </c>
    </row>
    <row r="418" spans="1:21" s="335" customFormat="1" hidden="1" outlineLevel="2">
      <c r="A418" s="678" t="s">
        <v>170</v>
      </c>
      <c r="B418" s="1010" t="s">
        <v>146</v>
      </c>
      <c r="C418" s="1179" t="s">
        <v>171</v>
      </c>
      <c r="D418" s="380" t="e">
        <f>'Pl 2016-20 PFC'!#REF!</f>
        <v>#REF!</v>
      </c>
      <c r="E418" s="767" t="e">
        <f>'Pl 2016-20 PFC'!#REF!</f>
        <v>#REF!</v>
      </c>
      <c r="F418" s="767" t="e">
        <f>'Pl 2016-20 PFC'!#REF!</f>
        <v>#REF!</v>
      </c>
      <c r="G418" s="767">
        <f>'Pl 2016-20 PFC'!D446</f>
        <v>0</v>
      </c>
      <c r="H418" s="767">
        <f>'Pl 2016-20 PFC'!E446</f>
        <v>0</v>
      </c>
      <c r="I418" s="767">
        <f>'Pl 2016-20 PFC'!F446</f>
        <v>0</v>
      </c>
      <c r="J418" s="767" t="e">
        <f>'Pl 2016-20 PFC'!#REF!</f>
        <v>#REF!</v>
      </c>
      <c r="K418" s="334"/>
      <c r="L418" s="334"/>
      <c r="M418" s="334"/>
      <c r="N418" s="334"/>
      <c r="O418" s="334"/>
      <c r="P418" s="334"/>
      <c r="Q418" s="334"/>
      <c r="R418" s="334"/>
      <c r="S418" s="334"/>
      <c r="T418" s="334"/>
      <c r="U418" s="334"/>
    </row>
    <row r="419" spans="1:21" s="335" customFormat="1" hidden="1" outlineLevel="2">
      <c r="A419" s="678"/>
      <c r="B419" s="1010" t="s">
        <v>373</v>
      </c>
      <c r="C419" s="1179" t="s">
        <v>169</v>
      </c>
      <c r="D419" s="380" t="e">
        <f>'Pl 2016-20 PFC'!#REF!</f>
        <v>#REF!</v>
      </c>
      <c r="E419" s="767" t="e">
        <f>'Pl 2016-20 PFC'!#REF!</f>
        <v>#REF!</v>
      </c>
      <c r="F419" s="767" t="e">
        <f>'Pl 2016-20 PFC'!#REF!</f>
        <v>#REF!</v>
      </c>
      <c r="G419" s="767">
        <f>'Pl 2016-20 PFC'!D447</f>
        <v>103000000</v>
      </c>
      <c r="H419" s="767">
        <f>'Pl 2016-20 PFC'!E447</f>
        <v>0</v>
      </c>
      <c r="I419" s="767">
        <f>'Pl 2016-20 PFC'!F447</f>
        <v>103000000</v>
      </c>
      <c r="J419" s="767" t="e">
        <f>'Pl 2016-20 PFC'!#REF!</f>
        <v>#REF!</v>
      </c>
      <c r="K419" s="334"/>
      <c r="L419" s="334"/>
      <c r="M419" s="334"/>
      <c r="N419" s="334"/>
      <c r="O419" s="334"/>
      <c r="P419" s="334"/>
      <c r="Q419" s="334"/>
      <c r="R419" s="334"/>
      <c r="S419" s="334"/>
      <c r="T419" s="334"/>
      <c r="U419" s="334"/>
    </row>
    <row r="420" spans="1:21" s="335" customFormat="1" hidden="1" outlineLevel="2">
      <c r="A420" s="678"/>
      <c r="B420" s="1010" t="s">
        <v>172</v>
      </c>
      <c r="C420" s="1179" t="s">
        <v>169</v>
      </c>
      <c r="D420" s="380" t="e">
        <f>'Pl 2016-20 PFC'!#REF!</f>
        <v>#REF!</v>
      </c>
      <c r="E420" s="767" t="e">
        <f>'Pl 2016-20 PFC'!#REF!</f>
        <v>#REF!</v>
      </c>
      <c r="F420" s="767" t="e">
        <f>'Pl 2016-20 PFC'!#REF!</f>
        <v>#REF!</v>
      </c>
      <c r="G420" s="767">
        <f>'Pl 2016-20 PFC'!D448</f>
        <v>50000</v>
      </c>
      <c r="H420" s="767">
        <f>'Pl 2016-20 PFC'!E448</f>
        <v>0</v>
      </c>
      <c r="I420" s="767">
        <f>'Pl 2016-20 PFC'!F448</f>
        <v>50000</v>
      </c>
      <c r="J420" s="767" t="e">
        <f>'Pl 2016-20 PFC'!#REF!</f>
        <v>#REF!</v>
      </c>
      <c r="K420" s="334"/>
      <c r="L420" s="334"/>
      <c r="M420" s="334"/>
      <c r="N420" s="334"/>
      <c r="O420" s="334"/>
      <c r="P420" s="334"/>
      <c r="Q420" s="334"/>
      <c r="R420" s="334"/>
      <c r="S420" s="334"/>
      <c r="T420" s="334"/>
      <c r="U420" s="334"/>
    </row>
    <row r="421" spans="1:21" s="335" customFormat="1" hidden="1" outlineLevel="2">
      <c r="A421" s="678"/>
      <c r="B421" s="1010" t="s">
        <v>173</v>
      </c>
      <c r="C421" s="1179" t="s">
        <v>169</v>
      </c>
      <c r="D421" s="380" t="e">
        <f>'Pl 2016-20 PFC'!#REF!</f>
        <v>#REF!</v>
      </c>
      <c r="E421" s="767" t="e">
        <f>'Pl 2016-20 PFC'!#REF!</f>
        <v>#REF!</v>
      </c>
      <c r="F421" s="767" t="e">
        <f>'Pl 2016-20 PFC'!#REF!</f>
        <v>#REF!</v>
      </c>
      <c r="G421" s="767">
        <f>'Pl 2016-20 PFC'!D449</f>
        <v>97091000</v>
      </c>
      <c r="H421" s="767">
        <f>'Pl 2016-20 PFC'!E449</f>
        <v>0</v>
      </c>
      <c r="I421" s="767">
        <f>'Pl 2016-20 PFC'!F449</f>
        <v>97091000</v>
      </c>
      <c r="J421" s="767" t="e">
        <f>'Pl 2016-20 PFC'!#REF!</f>
        <v>#REF!</v>
      </c>
      <c r="K421" s="334"/>
      <c r="L421" s="334"/>
      <c r="M421" s="334"/>
      <c r="N421" s="334"/>
      <c r="O421" s="334"/>
      <c r="P421" s="334"/>
      <c r="Q421" s="334"/>
      <c r="R421" s="334"/>
      <c r="S421" s="334"/>
      <c r="T421" s="334"/>
      <c r="U421" s="334"/>
    </row>
    <row r="422" spans="1:21" s="335" customFormat="1" hidden="1" outlineLevel="2">
      <c r="A422" s="678"/>
      <c r="B422" s="1010" t="s">
        <v>174</v>
      </c>
      <c r="C422" s="1179" t="s">
        <v>169</v>
      </c>
      <c r="D422" s="380" t="e">
        <f>'Pl 2016-20 PFC'!#REF!</f>
        <v>#REF!</v>
      </c>
      <c r="E422" s="767" t="e">
        <f>'Pl 2016-20 PFC'!#REF!</f>
        <v>#REF!</v>
      </c>
      <c r="F422" s="767" t="e">
        <f>'Pl 2016-20 PFC'!#REF!</f>
        <v>#REF!</v>
      </c>
      <c r="G422" s="767">
        <f>'Pl 2016-20 PFC'!D450</f>
        <v>5859000</v>
      </c>
      <c r="H422" s="767">
        <f>'Pl 2016-20 PFC'!E450</f>
        <v>0</v>
      </c>
      <c r="I422" s="767">
        <f>'Pl 2016-20 PFC'!F450</f>
        <v>5859000</v>
      </c>
      <c r="J422" s="767" t="e">
        <f>'Pl 2016-20 PFC'!#REF!</f>
        <v>#REF!</v>
      </c>
      <c r="K422" s="334"/>
      <c r="L422" s="334"/>
      <c r="M422" s="334"/>
      <c r="N422" s="334"/>
      <c r="O422" s="334"/>
      <c r="P422" s="334"/>
      <c r="Q422" s="334"/>
      <c r="R422" s="334"/>
      <c r="S422" s="334"/>
      <c r="T422" s="334"/>
      <c r="U422" s="334"/>
    </row>
    <row r="423" spans="1:21" s="335" customFormat="1" hidden="1" outlineLevel="2">
      <c r="A423" s="678"/>
      <c r="B423" s="1010" t="s">
        <v>363</v>
      </c>
      <c r="C423" s="1179" t="s">
        <v>171</v>
      </c>
      <c r="D423" s="380" t="e">
        <f>'Pl 2016-20 PFC'!#REF!</f>
        <v>#REF!</v>
      </c>
      <c r="E423" s="767" t="e">
        <f>'Pl 2016-20 PFC'!#REF!</f>
        <v>#REF!</v>
      </c>
      <c r="F423" s="767" t="e">
        <f>'Pl 2016-20 PFC'!#REF!</f>
        <v>#REF!</v>
      </c>
      <c r="G423" s="767">
        <f>'Pl 2016-20 PFC'!D451</f>
        <v>0</v>
      </c>
      <c r="H423" s="767">
        <f>'Pl 2016-20 PFC'!E451</f>
        <v>0</v>
      </c>
      <c r="I423" s="767">
        <f>'Pl 2016-20 PFC'!F451</f>
        <v>0</v>
      </c>
      <c r="J423" s="767" t="e">
        <f>'Pl 2016-20 PFC'!#REF!</f>
        <v>#REF!</v>
      </c>
      <c r="K423" s="334"/>
      <c r="L423" s="334"/>
      <c r="M423" s="334"/>
      <c r="N423" s="334"/>
      <c r="O423" s="334"/>
      <c r="P423" s="334"/>
      <c r="Q423" s="334"/>
      <c r="R423" s="334"/>
      <c r="S423" s="334"/>
      <c r="T423" s="334"/>
      <c r="U423" s="334"/>
    </row>
    <row r="424" spans="1:21" s="335" customFormat="1" hidden="1" outlineLevel="2">
      <c r="A424" s="678"/>
      <c r="B424" s="1010" t="s">
        <v>364</v>
      </c>
      <c r="C424" s="1179"/>
      <c r="D424" s="380" t="e">
        <f>'Pl 2016-20 PFC'!#REF!</f>
        <v>#REF!</v>
      </c>
      <c r="E424" s="767" t="e">
        <f>'Pl 2016-20 PFC'!#REF!</f>
        <v>#REF!</v>
      </c>
      <c r="F424" s="767" t="e">
        <f>'Pl 2016-20 PFC'!#REF!</f>
        <v>#REF!</v>
      </c>
      <c r="G424" s="767">
        <f>'Pl 2016-20 PFC'!D452</f>
        <v>1000000</v>
      </c>
      <c r="H424" s="767">
        <f>'Pl 2016-20 PFC'!E452</f>
        <v>0</v>
      </c>
      <c r="I424" s="767">
        <f>'Pl 2016-20 PFC'!F452</f>
        <v>1000000</v>
      </c>
      <c r="J424" s="767" t="e">
        <f>'Pl 2016-20 PFC'!#REF!</f>
        <v>#REF!</v>
      </c>
      <c r="K424" s="334"/>
      <c r="L424" s="334"/>
      <c r="M424" s="334"/>
      <c r="N424" s="334"/>
      <c r="O424" s="334"/>
      <c r="P424" s="334"/>
      <c r="Q424" s="334"/>
      <c r="R424" s="334"/>
      <c r="S424" s="334"/>
      <c r="T424" s="334"/>
      <c r="U424" s="334"/>
    </row>
    <row r="425" spans="1:21" s="335" customFormat="1" hidden="1" outlineLevel="2">
      <c r="A425" s="678"/>
      <c r="B425" s="1010" t="s">
        <v>374</v>
      </c>
      <c r="C425" s="1179"/>
      <c r="D425" s="380" t="e">
        <f>'Pl 2016-20 PFC'!#REF!</f>
        <v>#REF!</v>
      </c>
      <c r="E425" s="767" t="e">
        <f>'Pl 2016-20 PFC'!#REF!</f>
        <v>#REF!</v>
      </c>
      <c r="F425" s="767" t="e">
        <f>'Pl 2016-20 PFC'!#REF!</f>
        <v>#REF!</v>
      </c>
      <c r="G425" s="767">
        <f>'Pl 2016-20 PFC'!D453</f>
        <v>2500000</v>
      </c>
      <c r="H425" s="767">
        <f>'Pl 2016-20 PFC'!E453</f>
        <v>0</v>
      </c>
      <c r="I425" s="767">
        <f>'Pl 2016-20 PFC'!F453</f>
        <v>2500000</v>
      </c>
      <c r="J425" s="767" t="e">
        <f>'Pl 2016-20 PFC'!#REF!</f>
        <v>#REF!</v>
      </c>
      <c r="K425" s="334"/>
      <c r="L425" s="334"/>
      <c r="M425" s="334"/>
      <c r="N425" s="334"/>
      <c r="O425" s="334"/>
      <c r="P425" s="334"/>
      <c r="Q425" s="334"/>
      <c r="R425" s="334"/>
      <c r="S425" s="334"/>
      <c r="T425" s="334"/>
      <c r="U425" s="334"/>
    </row>
    <row r="426" spans="1:21" s="335" customFormat="1" ht="31.5" hidden="1" outlineLevel="2">
      <c r="A426" s="678"/>
      <c r="B426" s="1010" t="s">
        <v>375</v>
      </c>
      <c r="C426" s="1179"/>
      <c r="D426" s="380" t="e">
        <f>'Pl 2016-20 PFC'!#REF!</f>
        <v>#REF!</v>
      </c>
      <c r="E426" s="767" t="e">
        <f>'Pl 2016-20 PFC'!#REF!</f>
        <v>#REF!</v>
      </c>
      <c r="F426" s="767" t="e">
        <f>'Pl 2016-20 PFC'!#REF!</f>
        <v>#REF!</v>
      </c>
      <c r="G426" s="767">
        <f>'Pl 2016-20 PFC'!D454</f>
        <v>6128000</v>
      </c>
      <c r="H426" s="767">
        <f>'Pl 2016-20 PFC'!E454</f>
        <v>0</v>
      </c>
      <c r="I426" s="767">
        <f>'Pl 2016-20 PFC'!F454</f>
        <v>6128000</v>
      </c>
      <c r="J426" s="767" t="e">
        <f>'Pl 2016-20 PFC'!#REF!</f>
        <v>#REF!</v>
      </c>
      <c r="K426" s="334"/>
      <c r="L426" s="334"/>
      <c r="M426" s="334"/>
      <c r="N426" s="334"/>
      <c r="O426" s="334"/>
      <c r="P426" s="334"/>
      <c r="Q426" s="334"/>
      <c r="R426" s="334"/>
      <c r="S426" s="334"/>
      <c r="T426" s="334"/>
      <c r="U426" s="334"/>
    </row>
    <row r="427" spans="1:21" s="335" customFormat="1" hidden="1" outlineLevel="2">
      <c r="A427" s="678"/>
      <c r="B427" s="1010" t="s">
        <v>376</v>
      </c>
      <c r="C427" s="1179" t="s">
        <v>169</v>
      </c>
      <c r="D427" s="380" t="e">
        <f>'Pl 2016-20 PFC'!#REF!</f>
        <v>#REF!</v>
      </c>
      <c r="E427" s="767" t="e">
        <f>'Pl 2016-20 PFC'!#REF!</f>
        <v>#REF!</v>
      </c>
      <c r="F427" s="767" t="e">
        <f>'Pl 2016-20 PFC'!#REF!</f>
        <v>#REF!</v>
      </c>
      <c r="G427" s="767">
        <f>'Pl 2016-20 PFC'!D455</f>
        <v>3000000000</v>
      </c>
      <c r="H427" s="767">
        <f>'Pl 2016-20 PFC'!E455</f>
        <v>0</v>
      </c>
      <c r="I427" s="767">
        <f>'Pl 2016-20 PFC'!F455</f>
        <v>3000000000</v>
      </c>
      <c r="J427" s="767" t="e">
        <f>'Pl 2016-20 PFC'!#REF!</f>
        <v>#REF!</v>
      </c>
      <c r="K427" s="334"/>
      <c r="L427" s="334"/>
      <c r="M427" s="334"/>
      <c r="N427" s="334"/>
      <c r="O427" s="334"/>
      <c r="P427" s="334"/>
      <c r="Q427" s="334"/>
      <c r="R427" s="334"/>
      <c r="S427" s="334"/>
      <c r="T427" s="334"/>
      <c r="U427" s="334"/>
    </row>
    <row r="428" spans="1:21" s="335" customFormat="1" hidden="1" outlineLevel="2">
      <c r="A428" s="678"/>
      <c r="B428" s="1010" t="s">
        <v>366</v>
      </c>
      <c r="C428" s="1179" t="s">
        <v>169</v>
      </c>
      <c r="D428" s="380" t="e">
        <f>'Pl 2016-20 PFC'!#REF!</f>
        <v>#REF!</v>
      </c>
      <c r="E428" s="767" t="e">
        <f>'Pl 2016-20 PFC'!#REF!</f>
        <v>#REF!</v>
      </c>
      <c r="F428" s="767" t="e">
        <f>'Pl 2016-20 PFC'!#REF!</f>
        <v>#REF!</v>
      </c>
      <c r="G428" s="767">
        <f>'Pl 2016-20 PFC'!D456</f>
        <v>15000</v>
      </c>
      <c r="H428" s="767">
        <f>'Pl 2016-20 PFC'!E456</f>
        <v>0</v>
      </c>
      <c r="I428" s="767">
        <f>'Pl 2016-20 PFC'!F456</f>
        <v>15000</v>
      </c>
      <c r="J428" s="767" t="e">
        <f>'Pl 2016-20 PFC'!#REF!</f>
        <v>#REF!</v>
      </c>
      <c r="K428" s="334"/>
      <c r="L428" s="334"/>
      <c r="M428" s="334"/>
      <c r="N428" s="334"/>
      <c r="O428" s="334"/>
      <c r="P428" s="334"/>
      <c r="Q428" s="334"/>
      <c r="R428" s="334"/>
      <c r="S428" s="334"/>
      <c r="T428" s="334"/>
      <c r="U428" s="334"/>
    </row>
    <row r="429" spans="1:21" s="335" customFormat="1" hidden="1" outlineLevel="2">
      <c r="A429" s="678"/>
      <c r="B429" s="1010" t="s">
        <v>377</v>
      </c>
      <c r="C429" s="1179" t="s">
        <v>169</v>
      </c>
      <c r="D429" s="380" t="e">
        <f>'Pl 2016-20 PFC'!#REF!</f>
        <v>#REF!</v>
      </c>
      <c r="E429" s="767" t="e">
        <f>'Pl 2016-20 PFC'!#REF!</f>
        <v>#REF!</v>
      </c>
      <c r="F429" s="767" t="e">
        <f>'Pl 2016-20 PFC'!#REF!</f>
        <v>#REF!</v>
      </c>
      <c r="G429" s="767">
        <f>'Pl 2016-20 PFC'!D457</f>
        <v>1500000</v>
      </c>
      <c r="H429" s="767">
        <f>'Pl 2016-20 PFC'!E457</f>
        <v>0</v>
      </c>
      <c r="I429" s="767">
        <f>'Pl 2016-20 PFC'!F457</f>
        <v>1500000</v>
      </c>
      <c r="J429" s="767" t="e">
        <f>'Pl 2016-20 PFC'!#REF!</f>
        <v>#REF!</v>
      </c>
      <c r="K429" s="334"/>
      <c r="L429" s="334"/>
      <c r="M429" s="334"/>
      <c r="N429" s="334"/>
      <c r="O429" s="334"/>
      <c r="P429" s="334"/>
      <c r="Q429" s="334"/>
      <c r="R429" s="334"/>
      <c r="S429" s="334"/>
      <c r="T429" s="334"/>
      <c r="U429" s="334"/>
    </row>
    <row r="430" spans="1:21" s="335" customFormat="1" hidden="1" outlineLevel="2">
      <c r="A430" s="678"/>
      <c r="B430" s="1010" t="s">
        <v>175</v>
      </c>
      <c r="C430" s="1179" t="s">
        <v>169</v>
      </c>
      <c r="D430" s="380" t="e">
        <f>'Pl 2016-20 PFC'!#REF!</f>
        <v>#REF!</v>
      </c>
      <c r="E430" s="767" t="e">
        <f>'Pl 2016-20 PFC'!#REF!</f>
        <v>#REF!</v>
      </c>
      <c r="F430" s="767" t="e">
        <f>'Pl 2016-20 PFC'!#REF!</f>
        <v>#REF!</v>
      </c>
      <c r="G430" s="767">
        <f>'Pl 2016-20 PFC'!D458</f>
        <v>244781000</v>
      </c>
      <c r="H430" s="767">
        <f>'Pl 2016-20 PFC'!E458</f>
        <v>0</v>
      </c>
      <c r="I430" s="767">
        <f>'Pl 2016-20 PFC'!F458</f>
        <v>244781000</v>
      </c>
      <c r="J430" s="767" t="e">
        <f>'Pl 2016-20 PFC'!#REF!</f>
        <v>#REF!</v>
      </c>
      <c r="K430" s="334"/>
      <c r="L430" s="334"/>
      <c r="M430" s="334"/>
      <c r="N430" s="334"/>
      <c r="O430" s="334"/>
      <c r="P430" s="334"/>
      <c r="Q430" s="334"/>
      <c r="R430" s="334"/>
      <c r="S430" s="334"/>
      <c r="T430" s="334"/>
      <c r="U430" s="334"/>
    </row>
    <row r="431" spans="1:21" s="335" customFormat="1" ht="31.5" hidden="1" outlineLevel="2">
      <c r="A431" s="678"/>
      <c r="B431" s="1010" t="s">
        <v>378</v>
      </c>
      <c r="C431" s="1179" t="s">
        <v>169</v>
      </c>
      <c r="D431" s="380" t="e">
        <f>'Pl 2016-20 PFC'!#REF!</f>
        <v>#REF!</v>
      </c>
      <c r="E431" s="767" t="e">
        <f>'Pl 2016-20 PFC'!#REF!</f>
        <v>#REF!</v>
      </c>
      <c r="F431" s="767" t="e">
        <f>'Pl 2016-20 PFC'!#REF!</f>
        <v>#REF!</v>
      </c>
      <c r="G431" s="767">
        <f>'Pl 2016-20 PFC'!D459</f>
        <v>11300000</v>
      </c>
      <c r="H431" s="767">
        <f>'Pl 2016-20 PFC'!E459</f>
        <v>0</v>
      </c>
      <c r="I431" s="767">
        <f>'Pl 2016-20 PFC'!F459</f>
        <v>11300000</v>
      </c>
      <c r="J431" s="767" t="e">
        <f>'Pl 2016-20 PFC'!#REF!</f>
        <v>#REF!</v>
      </c>
      <c r="K431" s="334"/>
      <c r="L431" s="334"/>
      <c r="M431" s="334"/>
      <c r="N431" s="334"/>
      <c r="O431" s="334"/>
      <c r="P431" s="334"/>
      <c r="Q431" s="334"/>
      <c r="R431" s="334"/>
      <c r="S431" s="334"/>
      <c r="T431" s="334"/>
      <c r="U431" s="334"/>
    </row>
    <row r="432" spans="1:21" s="335" customFormat="1" hidden="1" outlineLevel="2">
      <c r="A432" s="678"/>
      <c r="B432" s="1010" t="s">
        <v>157</v>
      </c>
      <c r="C432" s="1179"/>
      <c r="D432" s="380" t="e">
        <f>'Pl 2016-20 PFC'!#REF!</f>
        <v>#REF!</v>
      </c>
      <c r="E432" s="767" t="e">
        <f>'Pl 2016-20 PFC'!#REF!</f>
        <v>#REF!</v>
      </c>
      <c r="F432" s="767" t="e">
        <f>'Pl 2016-20 PFC'!#REF!</f>
        <v>#REF!</v>
      </c>
      <c r="G432" s="767">
        <f>'Pl 2016-20 PFC'!D460</f>
        <v>0</v>
      </c>
      <c r="H432" s="767">
        <f>'Pl 2016-20 PFC'!E460</f>
        <v>0</v>
      </c>
      <c r="I432" s="767">
        <f>'Pl 2016-20 PFC'!F460</f>
        <v>0</v>
      </c>
      <c r="J432" s="767" t="e">
        <f>'Pl 2016-20 PFC'!#REF!</f>
        <v>#REF!</v>
      </c>
      <c r="K432" s="334"/>
      <c r="L432" s="334"/>
      <c r="M432" s="334"/>
      <c r="N432" s="334"/>
      <c r="O432" s="334"/>
      <c r="P432" s="334"/>
      <c r="Q432" s="334"/>
      <c r="R432" s="334"/>
      <c r="S432" s="334"/>
      <c r="T432" s="334"/>
      <c r="U432" s="334"/>
    </row>
    <row r="433" spans="1:23" s="335" customFormat="1" hidden="1" outlineLevel="2">
      <c r="A433" s="678"/>
      <c r="B433" s="1010" t="s">
        <v>277</v>
      </c>
      <c r="C433" s="1179"/>
      <c r="D433" s="380" t="e">
        <f>'Pl 2016-20 PFC'!#REF!</f>
        <v>#REF!</v>
      </c>
      <c r="E433" s="767" t="e">
        <f>'Pl 2016-20 PFC'!#REF!</f>
        <v>#REF!</v>
      </c>
      <c r="F433" s="767" t="e">
        <f>'Pl 2016-20 PFC'!#REF!</f>
        <v>#REF!</v>
      </c>
      <c r="G433" s="767">
        <f>'Pl 2016-20 PFC'!D461</f>
        <v>0</v>
      </c>
      <c r="H433" s="767">
        <f>'Pl 2016-20 PFC'!E461</f>
        <v>0</v>
      </c>
      <c r="I433" s="767">
        <f>'Pl 2016-20 PFC'!F461</f>
        <v>0</v>
      </c>
      <c r="J433" s="767" t="e">
        <f>'Pl 2016-20 PFC'!#REF!</f>
        <v>#REF!</v>
      </c>
      <c r="K433" s="334"/>
      <c r="L433" s="334"/>
      <c r="M433" s="334"/>
      <c r="N433" s="334"/>
      <c r="O433" s="334"/>
      <c r="P433" s="334"/>
      <c r="Q433" s="334"/>
      <c r="R433" s="334"/>
      <c r="S433" s="334"/>
      <c r="T433" s="334"/>
      <c r="U433" s="334"/>
    </row>
    <row r="434" spans="1:23" s="335" customFormat="1" hidden="1" outlineLevel="2">
      <c r="A434" s="678"/>
      <c r="B434" s="1010" t="s">
        <v>155</v>
      </c>
      <c r="C434" s="1179"/>
      <c r="D434" s="380" t="e">
        <f>'Pl 2016-20 PFC'!#REF!</f>
        <v>#REF!</v>
      </c>
      <c r="E434" s="767" t="e">
        <f>'Pl 2016-20 PFC'!#REF!</f>
        <v>#REF!</v>
      </c>
      <c r="F434" s="767" t="e">
        <f>'Pl 2016-20 PFC'!#REF!</f>
        <v>#REF!</v>
      </c>
      <c r="G434" s="767">
        <f>'Pl 2016-20 PFC'!D462</f>
        <v>0</v>
      </c>
      <c r="H434" s="767">
        <f>'Pl 2016-20 PFC'!E462</f>
        <v>0</v>
      </c>
      <c r="I434" s="767">
        <f>'Pl 2016-20 PFC'!F462</f>
        <v>0</v>
      </c>
      <c r="J434" s="767" t="e">
        <f>'Pl 2016-20 PFC'!#REF!</f>
        <v>#REF!</v>
      </c>
      <c r="K434" s="334"/>
      <c r="L434" s="334"/>
      <c r="M434" s="334"/>
      <c r="N434" s="334"/>
      <c r="O434" s="334"/>
      <c r="P434" s="334"/>
      <c r="Q434" s="334"/>
      <c r="R434" s="334"/>
      <c r="S434" s="334"/>
      <c r="T434" s="334"/>
      <c r="U434" s="334"/>
    </row>
    <row r="435" spans="1:23" s="335" customFormat="1" hidden="1" outlineLevel="2">
      <c r="A435" s="678"/>
      <c r="B435" s="1010" t="s">
        <v>156</v>
      </c>
      <c r="C435" s="1179"/>
      <c r="D435" s="380" t="e">
        <f>'Pl 2016-20 PFC'!#REF!</f>
        <v>#REF!</v>
      </c>
      <c r="E435" s="767" t="e">
        <f>'Pl 2016-20 PFC'!#REF!</f>
        <v>#REF!</v>
      </c>
      <c r="F435" s="767" t="e">
        <f>'Pl 2016-20 PFC'!#REF!</f>
        <v>#REF!</v>
      </c>
      <c r="G435" s="767">
        <f>'Pl 2016-20 PFC'!D463</f>
        <v>0</v>
      </c>
      <c r="H435" s="767">
        <f>'Pl 2016-20 PFC'!E463</f>
        <v>0</v>
      </c>
      <c r="I435" s="767">
        <f>'Pl 2016-20 PFC'!F463</f>
        <v>0</v>
      </c>
      <c r="J435" s="767" t="e">
        <f>'Pl 2016-20 PFC'!#REF!</f>
        <v>#REF!</v>
      </c>
      <c r="K435" s="334"/>
      <c r="L435" s="334"/>
      <c r="M435" s="334"/>
      <c r="N435" s="334"/>
      <c r="O435" s="334"/>
      <c r="P435" s="334"/>
      <c r="Q435" s="334"/>
      <c r="R435" s="334"/>
      <c r="S435" s="334"/>
      <c r="T435" s="334"/>
      <c r="U435" s="334"/>
    </row>
    <row r="436" spans="1:23" s="335" customFormat="1" hidden="1" outlineLevel="2">
      <c r="A436" s="678"/>
      <c r="B436" s="1010" t="s">
        <v>163</v>
      </c>
      <c r="C436" s="1179"/>
      <c r="D436" s="380" t="e">
        <f>'Pl 2016-20 PFC'!#REF!</f>
        <v>#REF!</v>
      </c>
      <c r="E436" s="767" t="e">
        <f>'Pl 2016-20 PFC'!#REF!</f>
        <v>#REF!</v>
      </c>
      <c r="F436" s="767" t="e">
        <f>'Pl 2016-20 PFC'!#REF!</f>
        <v>#REF!</v>
      </c>
      <c r="G436" s="767">
        <f>'Pl 2016-20 PFC'!D464</f>
        <v>0</v>
      </c>
      <c r="H436" s="767">
        <f>'Pl 2016-20 PFC'!E464</f>
        <v>0</v>
      </c>
      <c r="I436" s="767">
        <f>'Pl 2016-20 PFC'!F464</f>
        <v>0</v>
      </c>
      <c r="J436" s="767" t="e">
        <f>'Pl 2016-20 PFC'!#REF!</f>
        <v>#REF!</v>
      </c>
      <c r="K436" s="334"/>
      <c r="L436" s="334"/>
      <c r="M436" s="334"/>
      <c r="N436" s="334"/>
      <c r="O436" s="334"/>
      <c r="P436" s="334"/>
      <c r="Q436" s="334"/>
      <c r="R436" s="334"/>
      <c r="S436" s="334"/>
      <c r="T436" s="334"/>
      <c r="U436" s="334"/>
    </row>
    <row r="437" spans="1:23" s="335" customFormat="1" hidden="1" outlineLevel="2">
      <c r="A437" s="678"/>
      <c r="B437" s="1010" t="s">
        <v>176</v>
      </c>
      <c r="C437" s="1179"/>
      <c r="D437" s="380" t="e">
        <f>'Pl 2016-20 PFC'!#REF!</f>
        <v>#REF!</v>
      </c>
      <c r="E437" s="767" t="e">
        <f>'Pl 2016-20 PFC'!#REF!</f>
        <v>#REF!</v>
      </c>
      <c r="F437" s="767" t="e">
        <f>'Pl 2016-20 PFC'!#REF!</f>
        <v>#REF!</v>
      </c>
      <c r="G437" s="767">
        <f>'Pl 2016-20 PFC'!D465</f>
        <v>0</v>
      </c>
      <c r="H437" s="767">
        <f>'Pl 2016-20 PFC'!E465</f>
        <v>0</v>
      </c>
      <c r="I437" s="767">
        <f>'Pl 2016-20 PFC'!F465</f>
        <v>0</v>
      </c>
      <c r="J437" s="767" t="e">
        <f>'Pl 2016-20 PFC'!#REF!</f>
        <v>#REF!</v>
      </c>
      <c r="K437" s="334"/>
      <c r="L437" s="334"/>
      <c r="M437" s="334"/>
      <c r="N437" s="334"/>
      <c r="O437" s="334"/>
      <c r="P437" s="334"/>
      <c r="Q437" s="334"/>
      <c r="R437" s="334"/>
      <c r="S437" s="334"/>
      <c r="T437" s="334"/>
      <c r="U437" s="334"/>
    </row>
    <row r="438" spans="1:23" s="335" customFormat="1" hidden="1" outlineLevel="2">
      <c r="A438" s="678"/>
      <c r="B438" s="1010" t="s">
        <v>161</v>
      </c>
      <c r="C438" s="1179"/>
      <c r="D438" s="380" t="e">
        <f>'Pl 2016-20 PFC'!#REF!</f>
        <v>#REF!</v>
      </c>
      <c r="E438" s="767" t="e">
        <f>'Pl 2016-20 PFC'!#REF!</f>
        <v>#REF!</v>
      </c>
      <c r="F438" s="767" t="e">
        <f>'Pl 2016-20 PFC'!#REF!</f>
        <v>#REF!</v>
      </c>
      <c r="G438" s="767">
        <f>'Pl 2016-20 PFC'!D466</f>
        <v>0</v>
      </c>
      <c r="H438" s="767">
        <f>'Pl 2016-20 PFC'!E466</f>
        <v>0</v>
      </c>
      <c r="I438" s="767">
        <f>'Pl 2016-20 PFC'!F466</f>
        <v>0</v>
      </c>
      <c r="J438" s="767" t="e">
        <f>'Pl 2016-20 PFC'!#REF!</f>
        <v>#REF!</v>
      </c>
      <c r="K438" s="334"/>
      <c r="L438" s="334"/>
      <c r="M438" s="334"/>
      <c r="N438" s="334"/>
      <c r="O438" s="334"/>
      <c r="P438" s="334"/>
      <c r="Q438" s="334"/>
      <c r="R438" s="334"/>
      <c r="S438" s="334"/>
      <c r="T438" s="334"/>
      <c r="U438" s="334"/>
    </row>
    <row r="439" spans="1:23" s="335" customFormat="1" hidden="1" outlineLevel="2">
      <c r="A439" s="678"/>
      <c r="B439" s="1010" t="s">
        <v>159</v>
      </c>
      <c r="C439" s="1179"/>
      <c r="D439" s="380" t="e">
        <f>'Pl 2016-20 PFC'!#REF!</f>
        <v>#REF!</v>
      </c>
      <c r="E439" s="767" t="e">
        <f>'Pl 2016-20 PFC'!#REF!</f>
        <v>#REF!</v>
      </c>
      <c r="F439" s="767" t="e">
        <f>'Pl 2016-20 PFC'!#REF!</f>
        <v>#REF!</v>
      </c>
      <c r="G439" s="767">
        <f>'Pl 2016-20 PFC'!D467</f>
        <v>0</v>
      </c>
      <c r="H439" s="767">
        <f>'Pl 2016-20 PFC'!E467</f>
        <v>0</v>
      </c>
      <c r="I439" s="767">
        <f>'Pl 2016-20 PFC'!F467</f>
        <v>0</v>
      </c>
      <c r="J439" s="767" t="e">
        <f>'Pl 2016-20 PFC'!#REF!</f>
        <v>#REF!</v>
      </c>
      <c r="K439" s="334"/>
      <c r="L439" s="334"/>
      <c r="M439" s="334"/>
      <c r="N439" s="334"/>
      <c r="O439" s="334"/>
      <c r="P439" s="334"/>
      <c r="Q439" s="334"/>
      <c r="R439" s="334"/>
      <c r="S439" s="334"/>
      <c r="T439" s="334"/>
      <c r="U439" s="334"/>
    </row>
    <row r="440" spans="1:23" s="335" customFormat="1" hidden="1" outlineLevel="2">
      <c r="A440" s="678"/>
      <c r="B440" s="1010" t="s">
        <v>371</v>
      </c>
      <c r="C440" s="1179"/>
      <c r="D440" s="380" t="e">
        <f>'Pl 2016-20 PFC'!#REF!</f>
        <v>#REF!</v>
      </c>
      <c r="E440" s="767" t="e">
        <f>'Pl 2016-20 PFC'!#REF!</f>
        <v>#REF!</v>
      </c>
      <c r="F440" s="767" t="e">
        <f>'Pl 2016-20 PFC'!#REF!</f>
        <v>#REF!</v>
      </c>
      <c r="G440" s="767">
        <f>'Pl 2016-20 PFC'!D468</f>
        <v>0</v>
      </c>
      <c r="H440" s="767">
        <f>'Pl 2016-20 PFC'!E468</f>
        <v>0</v>
      </c>
      <c r="I440" s="767">
        <f>'Pl 2016-20 PFC'!F468</f>
        <v>0</v>
      </c>
      <c r="J440" s="767" t="e">
        <f>'Pl 2016-20 PFC'!#REF!</f>
        <v>#REF!</v>
      </c>
      <c r="K440" s="334"/>
      <c r="L440" s="334"/>
      <c r="M440" s="334"/>
      <c r="N440" s="334"/>
      <c r="O440" s="334"/>
      <c r="P440" s="334"/>
      <c r="Q440" s="334"/>
      <c r="R440" s="334"/>
      <c r="S440" s="334"/>
      <c r="T440" s="334"/>
      <c r="U440" s="334"/>
    </row>
    <row r="441" spans="1:23" s="335" customFormat="1" ht="31.5" hidden="1" outlineLevel="2">
      <c r="A441" s="678"/>
      <c r="B441" s="1010" t="s">
        <v>379</v>
      </c>
      <c r="C441" s="1179"/>
      <c r="D441" s="380" t="e">
        <f>'Pl 2016-20 PFC'!#REF!</f>
        <v>#REF!</v>
      </c>
      <c r="E441" s="767" t="e">
        <f>'Pl 2016-20 PFC'!#REF!</f>
        <v>#REF!</v>
      </c>
      <c r="F441" s="767" t="e">
        <f>'Pl 2016-20 PFC'!#REF!</f>
        <v>#REF!</v>
      </c>
      <c r="G441" s="767">
        <f>'Pl 2016-20 PFC'!D469</f>
        <v>1300000</v>
      </c>
      <c r="H441" s="767">
        <f>'Pl 2016-20 PFC'!E469</f>
        <v>0</v>
      </c>
      <c r="I441" s="767">
        <f>'Pl 2016-20 PFC'!F469</f>
        <v>1300000</v>
      </c>
      <c r="J441" s="767" t="e">
        <f>'Pl 2016-20 PFC'!#REF!</f>
        <v>#REF!</v>
      </c>
      <c r="K441" s="334"/>
      <c r="L441" s="334"/>
      <c r="M441" s="334"/>
      <c r="N441" s="334"/>
      <c r="O441" s="334"/>
      <c r="P441" s="334"/>
      <c r="Q441" s="334"/>
      <c r="R441" s="334"/>
      <c r="S441" s="334"/>
      <c r="T441" s="334"/>
      <c r="U441" s="334"/>
    </row>
    <row r="442" spans="1:23" s="335" customFormat="1" hidden="1" outlineLevel="2">
      <c r="A442" s="678"/>
      <c r="B442" s="1010" t="s">
        <v>380</v>
      </c>
      <c r="C442" s="1179"/>
      <c r="D442" s="380" t="e">
        <f>'Pl 2016-20 PFC'!#REF!</f>
        <v>#REF!</v>
      </c>
      <c r="E442" s="767" t="e">
        <f>'Pl 2016-20 PFC'!#REF!</f>
        <v>#REF!</v>
      </c>
      <c r="F442" s="767" t="e">
        <f>'Pl 2016-20 PFC'!#REF!</f>
        <v>#REF!</v>
      </c>
      <c r="G442" s="767">
        <f>'Pl 2016-20 PFC'!D470</f>
        <v>0</v>
      </c>
      <c r="H442" s="767">
        <f>'Pl 2016-20 PFC'!E470</f>
        <v>0</v>
      </c>
      <c r="I442" s="767">
        <f>'Pl 2016-20 PFC'!F470</f>
        <v>0</v>
      </c>
      <c r="J442" s="767" t="e">
        <f>'Pl 2016-20 PFC'!#REF!</f>
        <v>#REF!</v>
      </c>
      <c r="K442" s="334"/>
      <c r="L442" s="334"/>
      <c r="M442" s="334"/>
      <c r="N442" s="334"/>
      <c r="O442" s="334"/>
      <c r="P442" s="334"/>
      <c r="Q442" s="334"/>
      <c r="R442" s="334"/>
      <c r="S442" s="334"/>
      <c r="T442" s="334"/>
      <c r="U442" s="334"/>
    </row>
    <row r="443" spans="1:23" s="335" customFormat="1" hidden="1" outlineLevel="2">
      <c r="A443" s="678"/>
      <c r="B443" s="1010" t="s">
        <v>179</v>
      </c>
      <c r="C443" s="1179"/>
      <c r="D443" s="380" t="e">
        <f>'Pl 2016-20 PFC'!#REF!</f>
        <v>#REF!</v>
      </c>
      <c r="E443" s="767" t="e">
        <f>'Pl 2016-20 PFC'!#REF!</f>
        <v>#REF!</v>
      </c>
      <c r="F443" s="767" t="e">
        <f>'Pl 2016-20 PFC'!#REF!</f>
        <v>#REF!</v>
      </c>
      <c r="G443" s="767">
        <f>'Pl 2016-20 PFC'!D473</f>
        <v>1100000</v>
      </c>
      <c r="H443" s="767">
        <f>'Pl 2016-20 PFC'!E473</f>
        <v>0</v>
      </c>
      <c r="I443" s="767">
        <f>'Pl 2016-20 PFC'!F473</f>
        <v>1100000</v>
      </c>
      <c r="J443" s="767" t="e">
        <f>'Pl 2016-20 PFC'!#REF!</f>
        <v>#REF!</v>
      </c>
      <c r="K443" s="334"/>
      <c r="L443" s="334"/>
      <c r="M443" s="334"/>
      <c r="N443" s="334"/>
      <c r="O443" s="334"/>
      <c r="P443" s="334"/>
      <c r="Q443" s="334"/>
      <c r="R443" s="334"/>
      <c r="S443" s="334"/>
      <c r="T443" s="334"/>
      <c r="U443" s="334"/>
    </row>
    <row r="444" spans="1:23" s="335" customFormat="1" hidden="1" outlineLevel="2">
      <c r="A444" s="678"/>
      <c r="B444" s="1010" t="s">
        <v>180</v>
      </c>
      <c r="C444" s="1179"/>
      <c r="D444" s="380" t="e">
        <f>'Pl 2016-20 PFC'!#REF!</f>
        <v>#REF!</v>
      </c>
      <c r="E444" s="767" t="e">
        <f>'Pl 2016-20 PFC'!#REF!</f>
        <v>#REF!</v>
      </c>
      <c r="F444" s="767" t="e">
        <f>'Pl 2016-20 PFC'!#REF!</f>
        <v>#REF!</v>
      </c>
      <c r="G444" s="767">
        <f>'Pl 2016-20 PFC'!D474</f>
        <v>0</v>
      </c>
      <c r="H444" s="767">
        <f>'Pl 2016-20 PFC'!E474</f>
        <v>0</v>
      </c>
      <c r="I444" s="767">
        <f>'Pl 2016-20 PFC'!F474</f>
        <v>0</v>
      </c>
      <c r="J444" s="767" t="e">
        <f>'Pl 2016-20 PFC'!#REF!</f>
        <v>#REF!</v>
      </c>
      <c r="K444" s="334"/>
      <c r="L444" s="334"/>
      <c r="M444" s="334"/>
      <c r="N444" s="334"/>
      <c r="O444" s="334"/>
      <c r="P444" s="334"/>
      <c r="Q444" s="334"/>
      <c r="R444" s="334"/>
      <c r="S444" s="334"/>
      <c r="T444" s="334"/>
      <c r="U444" s="334"/>
    </row>
    <row r="445" spans="1:23" s="335" customFormat="1" hidden="1" outlineLevel="2">
      <c r="A445" s="678"/>
      <c r="B445" s="1010"/>
      <c r="C445" s="1179"/>
      <c r="D445" s="380" t="e">
        <f>'Pl 2016-20 PFC'!#REF!</f>
        <v>#REF!</v>
      </c>
      <c r="E445" s="767" t="e">
        <f>'Pl 2016-20 PFC'!#REF!</f>
        <v>#REF!</v>
      </c>
      <c r="F445" s="767" t="e">
        <f>'Pl 2016-20 PFC'!#REF!</f>
        <v>#REF!</v>
      </c>
      <c r="G445" s="767">
        <f>'Pl 2016-20 PFC'!D475</f>
        <v>0</v>
      </c>
      <c r="H445" s="767">
        <f>'Pl 2016-20 PFC'!E475</f>
        <v>0</v>
      </c>
      <c r="I445" s="767">
        <f>'Pl 2016-20 PFC'!F475</f>
        <v>0</v>
      </c>
      <c r="J445" s="767" t="e">
        <f>'Pl 2016-20 PFC'!#REF!</f>
        <v>#REF!</v>
      </c>
      <c r="K445" s="334"/>
      <c r="L445" s="334"/>
      <c r="M445" s="334"/>
      <c r="N445" s="334"/>
      <c r="O445" s="334"/>
      <c r="P445" s="334"/>
      <c r="Q445" s="334"/>
      <c r="R445" s="334"/>
      <c r="S445" s="334"/>
      <c r="T445" s="334"/>
      <c r="U445" s="334"/>
    </row>
    <row r="446" spans="1:23" s="378" customFormat="1" hidden="1" outlineLevel="2">
      <c r="A446" s="678" t="s">
        <v>626</v>
      </c>
      <c r="B446" s="1010" t="s">
        <v>381</v>
      </c>
      <c r="C446" s="1011" t="s">
        <v>80</v>
      </c>
      <c r="D446" s="380" t="e">
        <f>'Pl 2016-20 PFC'!#REF!</f>
        <v>#REF!</v>
      </c>
      <c r="E446" s="767" t="e">
        <f>'Pl 2016-20 PFC'!#REF!</f>
        <v>#REF!</v>
      </c>
      <c r="F446" s="767" t="e">
        <f>'Pl 2016-20 PFC'!#REF!</f>
        <v>#REF!</v>
      </c>
      <c r="G446" s="767">
        <f>'Pl 2016-20 PFC'!D476</f>
        <v>6631000</v>
      </c>
      <c r="H446" s="767">
        <f>'Pl 2016-20 PFC'!E476</f>
        <v>0</v>
      </c>
      <c r="I446" s="767">
        <f>'Pl 2016-20 PFC'!F476</f>
        <v>6631000</v>
      </c>
      <c r="J446" s="767" t="e">
        <f>'Pl 2016-20 PFC'!#REF!</f>
        <v>#REF!</v>
      </c>
    </row>
    <row r="447" spans="1:23" s="379" customFormat="1" ht="31.5" hidden="1" outlineLevel="2">
      <c r="A447" s="678" t="s">
        <v>20</v>
      </c>
      <c r="B447" s="1010" t="s">
        <v>442</v>
      </c>
      <c r="C447" s="1011"/>
      <c r="D447" s="380" t="e">
        <f>'Pl 2016-20 PFC'!#REF!</f>
        <v>#REF!</v>
      </c>
      <c r="E447" s="767" t="e">
        <f>'Pl 2016-20 PFC'!#REF!</f>
        <v>#REF!</v>
      </c>
      <c r="F447" s="767" t="e">
        <f>'Pl 2016-20 PFC'!#REF!</f>
        <v>#REF!</v>
      </c>
      <c r="G447" s="767">
        <f>'Pl 2016-20 PFC'!D478</f>
        <v>2800000</v>
      </c>
      <c r="H447" s="767">
        <f>'Pl 2016-20 PFC'!E478</f>
        <v>0</v>
      </c>
      <c r="I447" s="767">
        <f>'Pl 2016-20 PFC'!F478</f>
        <v>2800000</v>
      </c>
      <c r="J447" s="767" t="e">
        <f>'Pl 2016-20 PFC'!#REF!</f>
        <v>#REF!</v>
      </c>
      <c r="K447" s="378"/>
      <c r="L447" s="378"/>
      <c r="M447" s="378"/>
      <c r="N447" s="378"/>
      <c r="O447" s="378"/>
      <c r="P447" s="378"/>
      <c r="Q447" s="378"/>
      <c r="R447" s="378"/>
      <c r="S447" s="378"/>
      <c r="T447" s="378"/>
      <c r="U447" s="378"/>
      <c r="V447" s="378"/>
      <c r="W447" s="378"/>
    </row>
    <row r="448" spans="1:23" s="379" customFormat="1" hidden="1" outlineLevel="2">
      <c r="A448" s="678" t="s">
        <v>20</v>
      </c>
      <c r="B448" s="1010" t="s">
        <v>443</v>
      </c>
      <c r="C448" s="1011" t="s">
        <v>183</v>
      </c>
      <c r="D448" s="380" t="e">
        <f>'Pl 2016-20 PFC'!#REF!</f>
        <v>#REF!</v>
      </c>
      <c r="E448" s="767" t="e">
        <f>'Pl 2016-20 PFC'!#REF!</f>
        <v>#REF!</v>
      </c>
      <c r="F448" s="767" t="e">
        <f>'Pl 2016-20 PFC'!#REF!</f>
        <v>#REF!</v>
      </c>
      <c r="G448" s="767">
        <f>'Pl 2016-20 PFC'!D477</f>
        <v>2800000</v>
      </c>
      <c r="H448" s="767">
        <f>'Pl 2016-20 PFC'!E477</f>
        <v>0</v>
      </c>
      <c r="I448" s="767">
        <f>'Pl 2016-20 PFC'!F477</f>
        <v>2800000</v>
      </c>
      <c r="J448" s="767" t="e">
        <f>'Pl 2016-20 PFC'!#REF!</f>
        <v>#REF!</v>
      </c>
      <c r="K448" s="378"/>
      <c r="L448" s="378"/>
      <c r="M448" s="378"/>
      <c r="N448" s="378"/>
      <c r="O448" s="378"/>
      <c r="P448" s="378"/>
      <c r="Q448" s="378"/>
      <c r="R448" s="378"/>
      <c r="S448" s="378"/>
      <c r="T448" s="378"/>
      <c r="U448" s="378"/>
      <c r="V448" s="378"/>
      <c r="W448" s="378"/>
    </row>
    <row r="449" spans="1:23" s="379" customFormat="1" ht="31.5" hidden="1" outlineLevel="2">
      <c r="A449" s="678"/>
      <c r="B449" s="1010" t="s">
        <v>378</v>
      </c>
      <c r="C449" s="1011" t="s">
        <v>183</v>
      </c>
      <c r="D449" s="380" t="e">
        <f>'Pl 2016-20 PFC'!#REF!</f>
        <v>#REF!</v>
      </c>
      <c r="E449" s="767" t="e">
        <f>'Pl 2016-20 PFC'!#REF!</f>
        <v>#REF!</v>
      </c>
      <c r="F449" s="767" t="e">
        <f>'Pl 2016-20 PFC'!#REF!</f>
        <v>#REF!</v>
      </c>
      <c r="G449" s="767">
        <f>'Pl 2016-20 PFC'!D479</f>
        <v>0</v>
      </c>
      <c r="H449" s="767">
        <f>'Pl 2016-20 PFC'!E479</f>
        <v>0</v>
      </c>
      <c r="I449" s="767">
        <f>'Pl 2016-20 PFC'!F479</f>
        <v>0</v>
      </c>
      <c r="J449" s="767" t="e">
        <f>'Pl 2016-20 PFC'!#REF!</f>
        <v>#REF!</v>
      </c>
      <c r="K449" s="378"/>
      <c r="L449" s="378"/>
      <c r="M449" s="378"/>
      <c r="N449" s="378"/>
      <c r="O449" s="378"/>
      <c r="P449" s="378"/>
      <c r="Q449" s="378"/>
      <c r="R449" s="378"/>
      <c r="S449" s="378"/>
      <c r="T449" s="378"/>
      <c r="U449" s="378"/>
      <c r="V449" s="378"/>
      <c r="W449" s="378"/>
    </row>
    <row r="450" spans="1:23" s="379" customFormat="1" hidden="1" outlineLevel="2">
      <c r="A450" s="678"/>
      <c r="B450" s="1010" t="s">
        <v>153</v>
      </c>
      <c r="C450" s="1011"/>
      <c r="D450" s="380" t="e">
        <f>'Pl 2016-20 PFC'!#REF!</f>
        <v>#REF!</v>
      </c>
      <c r="E450" s="767" t="e">
        <f>'Pl 2016-20 PFC'!#REF!</f>
        <v>#REF!</v>
      </c>
      <c r="F450" s="767" t="e">
        <f>'Pl 2016-20 PFC'!#REF!</f>
        <v>#REF!</v>
      </c>
      <c r="G450" s="767">
        <f>'Pl 2016-20 PFC'!D480</f>
        <v>0</v>
      </c>
      <c r="H450" s="767">
        <f>'Pl 2016-20 PFC'!E480</f>
        <v>0</v>
      </c>
      <c r="I450" s="767">
        <f>'Pl 2016-20 PFC'!F480</f>
        <v>0</v>
      </c>
      <c r="J450" s="767" t="e">
        <f>'Pl 2016-20 PFC'!#REF!</f>
        <v>#REF!</v>
      </c>
      <c r="K450" s="378"/>
      <c r="L450" s="378"/>
      <c r="M450" s="378"/>
      <c r="N450" s="378"/>
      <c r="O450" s="378"/>
      <c r="P450" s="378"/>
      <c r="Q450" s="378"/>
      <c r="R450" s="378"/>
      <c r="S450" s="378"/>
      <c r="T450" s="378"/>
      <c r="U450" s="378"/>
      <c r="V450" s="378"/>
      <c r="W450" s="378"/>
    </row>
    <row r="451" spans="1:23" s="379" customFormat="1" hidden="1" outlineLevel="2">
      <c r="A451" s="678"/>
      <c r="B451" s="1010" t="s">
        <v>384</v>
      </c>
      <c r="C451" s="1011"/>
      <c r="D451" s="380" t="e">
        <f>'Pl 2016-20 PFC'!#REF!</f>
        <v>#REF!</v>
      </c>
      <c r="E451" s="767" t="e">
        <f>'Pl 2016-20 PFC'!#REF!</f>
        <v>#REF!</v>
      </c>
      <c r="F451" s="767" t="e">
        <f>'Pl 2016-20 PFC'!#REF!</f>
        <v>#REF!</v>
      </c>
      <c r="G451" s="767">
        <f>'Pl 2016-20 PFC'!D481</f>
        <v>0</v>
      </c>
      <c r="H451" s="767">
        <f>'Pl 2016-20 PFC'!E481</f>
        <v>0</v>
      </c>
      <c r="I451" s="767">
        <f>'Pl 2016-20 PFC'!F481</f>
        <v>0</v>
      </c>
      <c r="J451" s="767" t="e">
        <f>'Pl 2016-20 PFC'!#REF!</f>
        <v>#REF!</v>
      </c>
      <c r="K451" s="378"/>
      <c r="L451" s="378"/>
      <c r="M451" s="378"/>
      <c r="N451" s="378"/>
      <c r="O451" s="378"/>
      <c r="P451" s="378"/>
      <c r="Q451" s="378"/>
      <c r="R451" s="378"/>
      <c r="S451" s="378"/>
      <c r="T451" s="378"/>
      <c r="U451" s="378"/>
      <c r="V451" s="378"/>
      <c r="W451" s="378"/>
    </row>
    <row r="452" spans="1:23" s="379" customFormat="1" hidden="1" outlineLevel="2">
      <c r="A452" s="678"/>
      <c r="B452" s="1010" t="s">
        <v>151</v>
      </c>
      <c r="C452" s="1011"/>
      <c r="D452" s="380" t="e">
        <f>'Pl 2016-20 PFC'!#REF!</f>
        <v>#REF!</v>
      </c>
      <c r="E452" s="767" t="e">
        <f>'Pl 2016-20 PFC'!#REF!</f>
        <v>#REF!</v>
      </c>
      <c r="F452" s="767" t="e">
        <f>'Pl 2016-20 PFC'!#REF!</f>
        <v>#REF!</v>
      </c>
      <c r="G452" s="767">
        <f>'Pl 2016-20 PFC'!D482</f>
        <v>0</v>
      </c>
      <c r="H452" s="767">
        <f>'Pl 2016-20 PFC'!E482</f>
        <v>0</v>
      </c>
      <c r="I452" s="767">
        <f>'Pl 2016-20 PFC'!F482</f>
        <v>0</v>
      </c>
      <c r="J452" s="767" t="e">
        <f>'Pl 2016-20 PFC'!#REF!</f>
        <v>#REF!</v>
      </c>
      <c r="K452" s="378"/>
      <c r="L452" s="378"/>
      <c r="M452" s="378"/>
      <c r="N452" s="378"/>
      <c r="O452" s="378"/>
      <c r="P452" s="378"/>
      <c r="Q452" s="378"/>
      <c r="R452" s="378"/>
      <c r="S452" s="378"/>
      <c r="T452" s="378"/>
      <c r="U452" s="378"/>
      <c r="V452" s="378"/>
      <c r="W452" s="378"/>
    </row>
    <row r="453" spans="1:23" s="379" customFormat="1" hidden="1" outlineLevel="2">
      <c r="A453" s="678"/>
      <c r="B453" s="1010" t="s">
        <v>184</v>
      </c>
      <c r="C453" s="1011"/>
      <c r="D453" s="380" t="e">
        <f>'Pl 2016-20 PFC'!#REF!</f>
        <v>#REF!</v>
      </c>
      <c r="E453" s="767" t="e">
        <f>'Pl 2016-20 PFC'!#REF!</f>
        <v>#REF!</v>
      </c>
      <c r="F453" s="767" t="e">
        <f>'Pl 2016-20 PFC'!#REF!</f>
        <v>#REF!</v>
      </c>
      <c r="G453" s="767">
        <f>'Pl 2016-20 PFC'!D483</f>
        <v>0</v>
      </c>
      <c r="H453" s="767">
        <f>'Pl 2016-20 PFC'!E483</f>
        <v>0</v>
      </c>
      <c r="I453" s="767">
        <f>'Pl 2016-20 PFC'!F483</f>
        <v>0</v>
      </c>
      <c r="J453" s="767" t="e">
        <f>'Pl 2016-20 PFC'!#REF!</f>
        <v>#REF!</v>
      </c>
      <c r="K453" s="378"/>
      <c r="L453" s="378"/>
      <c r="M453" s="378"/>
      <c r="N453" s="378"/>
      <c r="O453" s="378"/>
      <c r="P453" s="378"/>
      <c r="Q453" s="378"/>
      <c r="R453" s="378"/>
      <c r="S453" s="378"/>
      <c r="T453" s="378"/>
      <c r="U453" s="378"/>
      <c r="V453" s="378"/>
      <c r="W453" s="378"/>
    </row>
    <row r="454" spans="1:23" s="379" customFormat="1" hidden="1" outlineLevel="2">
      <c r="A454" s="678"/>
      <c r="B454" s="1010" t="s">
        <v>385</v>
      </c>
      <c r="C454" s="1011"/>
      <c r="D454" s="380" t="e">
        <f>'Pl 2016-20 PFC'!#REF!</f>
        <v>#REF!</v>
      </c>
      <c r="E454" s="767" t="e">
        <f>'Pl 2016-20 PFC'!#REF!</f>
        <v>#REF!</v>
      </c>
      <c r="F454" s="767" t="e">
        <f>'Pl 2016-20 PFC'!#REF!</f>
        <v>#REF!</v>
      </c>
      <c r="G454" s="767">
        <f>'Pl 2016-20 PFC'!D484</f>
        <v>0</v>
      </c>
      <c r="H454" s="767">
        <f>'Pl 2016-20 PFC'!E484</f>
        <v>0</v>
      </c>
      <c r="I454" s="767">
        <f>'Pl 2016-20 PFC'!F484</f>
        <v>0</v>
      </c>
      <c r="J454" s="767" t="e">
        <f>'Pl 2016-20 PFC'!#REF!</f>
        <v>#REF!</v>
      </c>
      <c r="K454" s="378"/>
      <c r="L454" s="378"/>
      <c r="M454" s="378"/>
      <c r="N454" s="378"/>
      <c r="O454" s="378"/>
      <c r="P454" s="378"/>
      <c r="Q454" s="378"/>
      <c r="R454" s="378"/>
      <c r="S454" s="378"/>
      <c r="T454" s="378"/>
      <c r="U454" s="378"/>
      <c r="V454" s="378"/>
      <c r="W454" s="378"/>
    </row>
    <row r="455" spans="1:23" s="379" customFormat="1" hidden="1" outlineLevel="2">
      <c r="A455" s="678"/>
      <c r="B455" s="1010" t="s">
        <v>163</v>
      </c>
      <c r="C455" s="1011"/>
      <c r="D455" s="380" t="e">
        <f>'Pl 2016-20 PFC'!#REF!</f>
        <v>#REF!</v>
      </c>
      <c r="E455" s="767" t="e">
        <f>'Pl 2016-20 PFC'!#REF!</f>
        <v>#REF!</v>
      </c>
      <c r="F455" s="767" t="e">
        <f>'Pl 2016-20 PFC'!#REF!</f>
        <v>#REF!</v>
      </c>
      <c r="G455" s="767">
        <f>'Pl 2016-20 PFC'!D485</f>
        <v>0</v>
      </c>
      <c r="H455" s="767">
        <f>'Pl 2016-20 PFC'!E485</f>
        <v>0</v>
      </c>
      <c r="I455" s="767">
        <f>'Pl 2016-20 PFC'!F485</f>
        <v>0</v>
      </c>
      <c r="J455" s="767" t="e">
        <f>'Pl 2016-20 PFC'!#REF!</f>
        <v>#REF!</v>
      </c>
      <c r="K455" s="378"/>
      <c r="L455" s="378"/>
      <c r="M455" s="378"/>
      <c r="N455" s="378"/>
      <c r="O455" s="378"/>
      <c r="P455" s="378"/>
      <c r="Q455" s="378"/>
      <c r="R455" s="378"/>
      <c r="S455" s="378"/>
      <c r="T455" s="378"/>
      <c r="U455" s="378"/>
      <c r="V455" s="378"/>
      <c r="W455" s="378"/>
    </row>
    <row r="456" spans="1:23" s="379" customFormat="1" hidden="1" outlineLevel="2">
      <c r="A456" s="678"/>
      <c r="B456" s="1010" t="s">
        <v>158</v>
      </c>
      <c r="C456" s="1011"/>
      <c r="D456" s="380" t="e">
        <f>'Pl 2016-20 PFC'!#REF!</f>
        <v>#REF!</v>
      </c>
      <c r="E456" s="767" t="e">
        <f>'Pl 2016-20 PFC'!#REF!</f>
        <v>#REF!</v>
      </c>
      <c r="F456" s="767" t="e">
        <f>'Pl 2016-20 PFC'!#REF!</f>
        <v>#REF!</v>
      </c>
      <c r="G456" s="767">
        <f>'Pl 2016-20 PFC'!D486</f>
        <v>0</v>
      </c>
      <c r="H456" s="767">
        <f>'Pl 2016-20 PFC'!E486</f>
        <v>0</v>
      </c>
      <c r="I456" s="767">
        <f>'Pl 2016-20 PFC'!F486</f>
        <v>0</v>
      </c>
      <c r="J456" s="767" t="e">
        <f>'Pl 2016-20 PFC'!#REF!</f>
        <v>#REF!</v>
      </c>
      <c r="K456" s="378"/>
      <c r="L456" s="378"/>
      <c r="M456" s="378"/>
      <c r="N456" s="378"/>
      <c r="O456" s="378"/>
      <c r="P456" s="378"/>
      <c r="Q456" s="378"/>
      <c r="R456" s="378"/>
      <c r="S456" s="378"/>
      <c r="T456" s="378"/>
      <c r="U456" s="378"/>
      <c r="V456" s="378"/>
      <c r="W456" s="378"/>
    </row>
    <row r="457" spans="1:23" s="379" customFormat="1" hidden="1" outlineLevel="2">
      <c r="A457" s="678"/>
      <c r="B457" s="1010" t="s">
        <v>185</v>
      </c>
      <c r="C457" s="1011"/>
      <c r="D457" s="380" t="e">
        <f>'Pl 2016-20 PFC'!#REF!</f>
        <v>#REF!</v>
      </c>
      <c r="E457" s="767" t="e">
        <f>'Pl 2016-20 PFC'!#REF!</f>
        <v>#REF!</v>
      </c>
      <c r="F457" s="767" t="e">
        <f>'Pl 2016-20 PFC'!#REF!</f>
        <v>#REF!</v>
      </c>
      <c r="G457" s="767">
        <f>'Pl 2016-20 PFC'!D487</f>
        <v>0</v>
      </c>
      <c r="H457" s="767">
        <f>'Pl 2016-20 PFC'!E487</f>
        <v>0</v>
      </c>
      <c r="I457" s="767">
        <f>'Pl 2016-20 PFC'!F487</f>
        <v>0</v>
      </c>
      <c r="J457" s="767" t="e">
        <f>'Pl 2016-20 PFC'!#REF!</f>
        <v>#REF!</v>
      </c>
      <c r="K457" s="378"/>
      <c r="L457" s="378"/>
      <c r="M457" s="378"/>
      <c r="N457" s="378"/>
      <c r="O457" s="378"/>
      <c r="P457" s="378"/>
      <c r="Q457" s="378"/>
      <c r="R457" s="378"/>
      <c r="S457" s="378"/>
      <c r="T457" s="378"/>
      <c r="U457" s="378"/>
      <c r="V457" s="378"/>
      <c r="W457" s="378"/>
    </row>
    <row r="458" spans="1:23" s="379" customFormat="1" hidden="1" outlineLevel="2">
      <c r="A458" s="678"/>
      <c r="B458" s="1010" t="s">
        <v>303</v>
      </c>
      <c r="C458" s="1011"/>
      <c r="D458" s="380" t="e">
        <f>'Pl 2016-20 PFC'!#REF!</f>
        <v>#REF!</v>
      </c>
      <c r="E458" s="767" t="e">
        <f>'Pl 2016-20 PFC'!#REF!</f>
        <v>#REF!</v>
      </c>
      <c r="F458" s="767" t="e">
        <f>'Pl 2016-20 PFC'!#REF!</f>
        <v>#REF!</v>
      </c>
      <c r="G458" s="767">
        <f>'Pl 2016-20 PFC'!D488</f>
        <v>0</v>
      </c>
      <c r="H458" s="767">
        <f>'Pl 2016-20 PFC'!E488</f>
        <v>0</v>
      </c>
      <c r="I458" s="767">
        <f>'Pl 2016-20 PFC'!F488</f>
        <v>0</v>
      </c>
      <c r="J458" s="767" t="e">
        <f>'Pl 2016-20 PFC'!#REF!</f>
        <v>#REF!</v>
      </c>
      <c r="K458" s="378"/>
      <c r="L458" s="378"/>
      <c r="M458" s="378"/>
      <c r="N458" s="378"/>
      <c r="O458" s="378"/>
      <c r="P458" s="378"/>
      <c r="Q458" s="378"/>
      <c r="R458" s="378"/>
      <c r="S458" s="378"/>
      <c r="T458" s="378"/>
      <c r="U458" s="378"/>
      <c r="V458" s="378"/>
      <c r="W458" s="378"/>
    </row>
    <row r="459" spans="1:23" s="379" customFormat="1" hidden="1" outlineLevel="2">
      <c r="A459" s="678"/>
      <c r="B459" s="1010" t="s">
        <v>179</v>
      </c>
      <c r="C459" s="1011"/>
      <c r="D459" s="380" t="e">
        <f>'Pl 2016-20 PFC'!#REF!</f>
        <v>#REF!</v>
      </c>
      <c r="E459" s="767" t="e">
        <f>'Pl 2016-20 PFC'!#REF!</f>
        <v>#REF!</v>
      </c>
      <c r="F459" s="767" t="e">
        <f>'Pl 2016-20 PFC'!#REF!</f>
        <v>#REF!</v>
      </c>
      <c r="G459" s="767">
        <f>'Pl 2016-20 PFC'!D489</f>
        <v>0</v>
      </c>
      <c r="H459" s="767">
        <f>'Pl 2016-20 PFC'!E489</f>
        <v>0</v>
      </c>
      <c r="I459" s="767">
        <f>'Pl 2016-20 PFC'!F489</f>
        <v>0</v>
      </c>
      <c r="J459" s="767" t="e">
        <f>'Pl 2016-20 PFC'!#REF!</f>
        <v>#REF!</v>
      </c>
      <c r="K459" s="378"/>
      <c r="L459" s="378"/>
      <c r="M459" s="378"/>
      <c r="N459" s="378"/>
      <c r="O459" s="378"/>
      <c r="P459" s="378"/>
      <c r="Q459" s="378"/>
      <c r="R459" s="378"/>
      <c r="S459" s="378"/>
      <c r="T459" s="378"/>
      <c r="U459" s="378"/>
      <c r="V459" s="378"/>
      <c r="W459" s="378"/>
    </row>
    <row r="460" spans="1:23" s="379" customFormat="1" hidden="1" outlineLevel="2">
      <c r="A460" s="678"/>
      <c r="B460" s="1010"/>
      <c r="C460" s="1011"/>
      <c r="D460" s="380"/>
      <c r="E460" s="767"/>
      <c r="F460" s="767"/>
      <c r="G460" s="767"/>
      <c r="H460" s="767"/>
      <c r="I460" s="767"/>
      <c r="J460" s="767"/>
      <c r="K460" s="378"/>
      <c r="L460" s="378"/>
      <c r="M460" s="378"/>
      <c r="N460" s="378"/>
      <c r="O460" s="378"/>
      <c r="P460" s="378"/>
      <c r="Q460" s="378"/>
      <c r="R460" s="378"/>
      <c r="S460" s="378"/>
      <c r="T460" s="378"/>
      <c r="U460" s="378"/>
      <c r="V460" s="378"/>
      <c r="W460" s="378"/>
    </row>
    <row r="461" spans="1:23" s="379" customFormat="1" hidden="1" outlineLevel="2">
      <c r="A461" s="678"/>
      <c r="B461" s="1010"/>
      <c r="C461" s="1011"/>
      <c r="D461" s="380"/>
      <c r="E461" s="767"/>
      <c r="F461" s="767"/>
      <c r="G461" s="767"/>
      <c r="H461" s="767"/>
      <c r="I461" s="767"/>
      <c r="J461" s="767"/>
      <c r="K461" s="378"/>
      <c r="L461" s="378"/>
      <c r="M461" s="378"/>
      <c r="N461" s="378"/>
      <c r="O461" s="378"/>
      <c r="P461" s="378"/>
      <c r="Q461" s="378"/>
      <c r="R461" s="378"/>
      <c r="S461" s="378"/>
      <c r="T461" s="378"/>
      <c r="U461" s="378"/>
      <c r="V461" s="378"/>
      <c r="W461" s="378"/>
    </row>
    <row r="462" spans="1:23" s="379" customFormat="1" hidden="1" outlineLevel="2">
      <c r="A462" s="678" t="s">
        <v>187</v>
      </c>
      <c r="B462" s="1010" t="s">
        <v>188</v>
      </c>
      <c r="C462" s="1011" t="s">
        <v>189</v>
      </c>
      <c r="D462" s="380" t="e">
        <f>'Pl 2016-20 PFC'!#REF!</f>
        <v>#REF!</v>
      </c>
      <c r="E462" s="767" t="e">
        <f>'Pl 2016-20 PFC'!#REF!</f>
        <v>#REF!</v>
      </c>
      <c r="F462" s="767" t="e">
        <f>'Pl 2016-20 PFC'!#REF!</f>
        <v>#REF!</v>
      </c>
      <c r="G462" s="767">
        <f>'Pl 2016-20 PFC'!D492</f>
        <v>3831000</v>
      </c>
      <c r="H462" s="767">
        <f>'Pl 2016-20 PFC'!E492</f>
        <v>0</v>
      </c>
      <c r="I462" s="767">
        <f>'Pl 2016-20 PFC'!F492</f>
        <v>3831000</v>
      </c>
      <c r="J462" s="767" t="e">
        <f>'Pl 2016-20 PFC'!#REF!</f>
        <v>#REF!</v>
      </c>
      <c r="K462" s="378"/>
      <c r="L462" s="378"/>
      <c r="M462" s="378"/>
      <c r="N462" s="378"/>
      <c r="O462" s="378"/>
      <c r="P462" s="378"/>
      <c r="Q462" s="378"/>
      <c r="R462" s="378"/>
      <c r="S462" s="378"/>
      <c r="T462" s="378"/>
      <c r="U462" s="378"/>
      <c r="V462" s="378"/>
      <c r="W462" s="378"/>
    </row>
    <row r="463" spans="1:23" s="379" customFormat="1" hidden="1" outlineLevel="2">
      <c r="A463" s="678"/>
      <c r="B463" s="1010" t="s">
        <v>190</v>
      </c>
      <c r="C463" s="1011" t="s">
        <v>189</v>
      </c>
      <c r="D463" s="380" t="e">
        <f>'Pl 2016-20 PFC'!#REF!</f>
        <v>#REF!</v>
      </c>
      <c r="E463" s="767" t="e">
        <f>'Pl 2016-20 PFC'!#REF!</f>
        <v>#REF!</v>
      </c>
      <c r="F463" s="767"/>
      <c r="G463" s="767"/>
      <c r="H463" s="767"/>
      <c r="I463" s="767"/>
      <c r="J463" s="767"/>
      <c r="K463" s="378"/>
      <c r="L463" s="378"/>
      <c r="M463" s="378"/>
      <c r="N463" s="378"/>
      <c r="O463" s="378"/>
      <c r="P463" s="378"/>
      <c r="Q463" s="378"/>
      <c r="R463" s="378"/>
      <c r="S463" s="378"/>
      <c r="T463" s="378"/>
      <c r="U463" s="378"/>
      <c r="V463" s="378"/>
      <c r="W463" s="378"/>
    </row>
    <row r="464" spans="1:23" s="379" customFormat="1" hidden="1" outlineLevel="2">
      <c r="A464" s="678"/>
      <c r="B464" s="1010"/>
      <c r="C464" s="1011"/>
      <c r="D464" s="380"/>
      <c r="E464" s="767"/>
      <c r="F464" s="767"/>
      <c r="G464" s="767"/>
      <c r="H464" s="767"/>
      <c r="I464" s="767"/>
      <c r="J464" s="767"/>
      <c r="K464" s="378"/>
      <c r="L464" s="378"/>
      <c r="M464" s="378"/>
      <c r="N464" s="378"/>
      <c r="O464" s="378"/>
      <c r="P464" s="378"/>
      <c r="Q464" s="378"/>
      <c r="R464" s="378"/>
      <c r="S464" s="378"/>
      <c r="T464" s="378"/>
      <c r="U464" s="378"/>
      <c r="V464" s="378"/>
      <c r="W464" s="378"/>
    </row>
    <row r="465" spans="1:23" s="379" customFormat="1" hidden="1" outlineLevel="2">
      <c r="A465" s="678" t="s">
        <v>627</v>
      </c>
      <c r="B465" s="1010" t="s">
        <v>191</v>
      </c>
      <c r="C465" s="1011" t="s">
        <v>80</v>
      </c>
      <c r="D465" s="380" t="e">
        <f>'Pl 2016-20 PFC'!#REF!</f>
        <v>#REF!</v>
      </c>
      <c r="E465" s="767" t="e">
        <f>'Pl 2016-20 PFC'!#REF!</f>
        <v>#REF!</v>
      </c>
      <c r="F465" s="767" t="e">
        <f>'Pl 2016-20 PFC'!#REF!</f>
        <v>#REF!</v>
      </c>
      <c r="G465" s="767">
        <f>'Pl 2016-20 PFC'!D495</f>
        <v>11972000</v>
      </c>
      <c r="H465" s="767">
        <f>'Pl 2016-20 PFC'!E495</f>
        <v>0</v>
      </c>
      <c r="I465" s="767">
        <f>'Pl 2016-20 PFC'!F495</f>
        <v>11972000</v>
      </c>
      <c r="J465" s="1174" t="e">
        <f>'Pl 2016-20 PFC'!#REF!</f>
        <v>#REF!</v>
      </c>
      <c r="K465" s="378"/>
      <c r="L465" s="378"/>
      <c r="M465" s="378"/>
      <c r="N465" s="378"/>
      <c r="O465" s="378"/>
      <c r="P465" s="378"/>
      <c r="Q465" s="378"/>
      <c r="R465" s="378"/>
      <c r="S465" s="378"/>
      <c r="T465" s="378"/>
      <c r="U465" s="378"/>
      <c r="V465" s="378"/>
      <c r="W465" s="378"/>
    </row>
    <row r="466" spans="1:23" s="336" customFormat="1" hidden="1" outlineLevel="2">
      <c r="A466" s="678"/>
      <c r="B466" s="1180" t="s">
        <v>140</v>
      </c>
      <c r="C466" s="1179" t="s">
        <v>80</v>
      </c>
      <c r="D466" s="380" t="e">
        <f>'Pl 2016-20 PFC'!#REF!</f>
        <v>#REF!</v>
      </c>
      <c r="E466" s="767" t="e">
        <f>'Pl 2016-20 PFC'!#REF!</f>
        <v>#REF!</v>
      </c>
      <c r="F466" s="1181"/>
      <c r="G466" s="1181">
        <f>'Pl 2016-20 PFC'!D496</f>
        <v>2910000</v>
      </c>
      <c r="H466" s="1181">
        <f>'Pl 2016-20 PFC'!E496</f>
        <v>0</v>
      </c>
      <c r="I466" s="1181">
        <f>'Pl 2016-20 PFC'!F496</f>
        <v>2910000</v>
      </c>
      <c r="J466" s="1181"/>
      <c r="K466" s="334"/>
      <c r="L466" s="334"/>
      <c r="M466" s="334"/>
      <c r="N466" s="334"/>
      <c r="O466" s="334"/>
      <c r="P466" s="334"/>
      <c r="Q466" s="334"/>
      <c r="R466" s="334"/>
      <c r="S466" s="334"/>
      <c r="T466" s="334"/>
      <c r="U466" s="334"/>
      <c r="V466" s="335"/>
      <c r="W466" s="335"/>
    </row>
    <row r="467" spans="1:23" s="336" customFormat="1" hidden="1" outlineLevel="2">
      <c r="A467" s="678"/>
      <c r="B467" s="1180" t="s">
        <v>192</v>
      </c>
      <c r="C467" s="1179" t="s">
        <v>193</v>
      </c>
      <c r="D467" s="380" t="e">
        <f>'Pl 2016-20 PFC'!#REF!</f>
        <v>#REF!</v>
      </c>
      <c r="E467" s="767" t="e">
        <f>'Pl 2016-20 PFC'!#REF!</f>
        <v>#REF!</v>
      </c>
      <c r="F467" s="1181"/>
      <c r="G467" s="1181">
        <f>'Pl 2016-20 PFC'!D497</f>
        <v>2910000</v>
      </c>
      <c r="H467" s="1181">
        <f>'Pl 2016-20 PFC'!E497</f>
        <v>0</v>
      </c>
      <c r="I467" s="1181">
        <f>'Pl 2016-20 PFC'!F497</f>
        <v>2910000</v>
      </c>
      <c r="J467" s="1181"/>
      <c r="K467" s="334"/>
      <c r="L467" s="334"/>
      <c r="M467" s="334"/>
      <c r="N467" s="334"/>
      <c r="O467" s="334"/>
      <c r="P467" s="334"/>
      <c r="Q467" s="334"/>
      <c r="R467" s="334"/>
      <c r="S467" s="334"/>
      <c r="T467" s="334"/>
      <c r="U467" s="334"/>
      <c r="V467" s="335"/>
      <c r="W467" s="335"/>
    </row>
    <row r="468" spans="1:23" s="336" customFormat="1" hidden="1" outlineLevel="2">
      <c r="A468" s="678"/>
      <c r="B468" s="1180" t="s">
        <v>194</v>
      </c>
      <c r="C468" s="1179" t="s">
        <v>195</v>
      </c>
      <c r="D468" s="380" t="e">
        <f>'Pl 2016-20 PFC'!#REF!</f>
        <v>#REF!</v>
      </c>
      <c r="E468" s="767" t="e">
        <f>'Pl 2016-20 PFC'!#REF!</f>
        <v>#REF!</v>
      </c>
      <c r="F468" s="1181"/>
      <c r="G468" s="1181">
        <f>'Pl 2016-20 PFC'!D498</f>
        <v>0</v>
      </c>
      <c r="H468" s="1181">
        <f>'Pl 2016-20 PFC'!E498</f>
        <v>0</v>
      </c>
      <c r="I468" s="1181">
        <f>'Pl 2016-20 PFC'!F498</f>
        <v>0</v>
      </c>
      <c r="J468" s="1181"/>
      <c r="K468" s="334"/>
      <c r="L468" s="334"/>
      <c r="M468" s="334"/>
      <c r="N468" s="334"/>
      <c r="O468" s="334"/>
      <c r="P468" s="334"/>
      <c r="Q468" s="334"/>
      <c r="R468" s="334"/>
      <c r="S468" s="334"/>
      <c r="T468" s="334"/>
      <c r="U468" s="334"/>
      <c r="V468" s="335"/>
      <c r="W468" s="335"/>
    </row>
    <row r="469" spans="1:23" s="336" customFormat="1" hidden="1" outlineLevel="2">
      <c r="A469" s="678"/>
      <c r="B469" s="1180" t="s">
        <v>181</v>
      </c>
      <c r="C469" s="1179" t="s">
        <v>444</v>
      </c>
      <c r="D469" s="380" t="str">
        <f t="shared" ref="D469:E490" si="77">"$'Pl 2014-17 PFC'.$#ODWOŁANIE$#ODWOŁANIE"</f>
        <v>$'Pl 2014-17 PFC'.$#ODWOŁANIE$#ODWOŁANIE</v>
      </c>
      <c r="E469" s="767" t="str">
        <f t="shared" si="77"/>
        <v>$'Pl 2014-17 PFC'.$#ODWOŁANIE$#ODWOŁANIE</v>
      </c>
      <c r="F469" s="1181"/>
      <c r="G469" s="1181"/>
      <c r="H469" s="1181"/>
      <c r="I469" s="1181"/>
      <c r="J469" s="1181"/>
      <c r="K469" s="334"/>
      <c r="L469" s="334"/>
      <c r="M469" s="334"/>
      <c r="N469" s="334"/>
      <c r="O469" s="334"/>
      <c r="P469" s="334"/>
      <c r="Q469" s="334"/>
      <c r="R469" s="334"/>
      <c r="S469" s="334"/>
      <c r="T469" s="334"/>
      <c r="U469" s="334"/>
      <c r="V469" s="335"/>
      <c r="W469" s="335"/>
    </row>
    <row r="470" spans="1:23" s="336" customFormat="1" hidden="1" outlineLevel="2">
      <c r="A470" s="678"/>
      <c r="B470" s="1180" t="s">
        <v>445</v>
      </c>
      <c r="C470" s="1179" t="s">
        <v>446</v>
      </c>
      <c r="D470" s="380" t="str">
        <f t="shared" si="77"/>
        <v>$'Pl 2014-17 PFC'.$#ODWOŁANIE$#ODWOŁANIE</v>
      </c>
      <c r="E470" s="767" t="str">
        <f t="shared" si="77"/>
        <v>$'Pl 2014-17 PFC'.$#ODWOŁANIE$#ODWOŁANIE</v>
      </c>
      <c r="F470" s="1181"/>
      <c r="G470" s="1181">
        <f>'Pl 2016-20 PFC'!D499</f>
        <v>1151000</v>
      </c>
      <c r="H470" s="1181">
        <f>'Pl 2016-20 PFC'!E499</f>
        <v>0</v>
      </c>
      <c r="I470" s="1181">
        <f>'Pl 2016-20 PFC'!F499</f>
        <v>1151000</v>
      </c>
      <c r="J470" s="1181"/>
      <c r="K470" s="334"/>
      <c r="L470" s="334"/>
      <c r="M470" s="334"/>
      <c r="N470" s="334"/>
      <c r="O470" s="334"/>
      <c r="P470" s="334"/>
      <c r="Q470" s="334"/>
      <c r="R470" s="334"/>
      <c r="S470" s="334"/>
      <c r="T470" s="334"/>
      <c r="U470" s="334"/>
      <c r="V470" s="335"/>
      <c r="W470" s="335"/>
    </row>
    <row r="471" spans="1:23" s="336" customFormat="1" hidden="1" outlineLevel="2">
      <c r="A471" s="678"/>
      <c r="B471" s="1180" t="s">
        <v>205</v>
      </c>
      <c r="C471" s="1179" t="s">
        <v>447</v>
      </c>
      <c r="D471" s="380" t="str">
        <f t="shared" si="77"/>
        <v>$'Pl 2014-17 PFC'.$#ODWOŁANIE$#ODWOŁANIE</v>
      </c>
      <c r="E471" s="767" t="str">
        <f t="shared" si="77"/>
        <v>$'Pl 2014-17 PFC'.$#ODWOŁANIE$#ODWOŁANIE</v>
      </c>
      <c r="F471" s="1181"/>
      <c r="G471" s="1181">
        <f>'Pl 2016-20 PFC'!D501</f>
        <v>203000</v>
      </c>
      <c r="H471" s="1181">
        <f>'Pl 2016-20 PFC'!E501</f>
        <v>0</v>
      </c>
      <c r="I471" s="1181">
        <f>'Pl 2016-20 PFC'!F501</f>
        <v>203000</v>
      </c>
      <c r="J471" s="1181"/>
      <c r="K471" s="334"/>
      <c r="L471" s="334"/>
      <c r="M471" s="334"/>
      <c r="N471" s="334"/>
      <c r="O471" s="334"/>
      <c r="P471" s="334"/>
      <c r="Q471" s="334"/>
      <c r="R471" s="334"/>
      <c r="S471" s="334"/>
      <c r="T471" s="334"/>
      <c r="U471" s="334"/>
      <c r="V471" s="335"/>
      <c r="W471" s="335"/>
    </row>
    <row r="472" spans="1:23" s="336" customFormat="1" hidden="1" outlineLevel="2">
      <c r="A472" s="678"/>
      <c r="B472" s="1180" t="s">
        <v>208</v>
      </c>
      <c r="C472" s="1179" t="s">
        <v>448</v>
      </c>
      <c r="D472" s="380" t="str">
        <f t="shared" si="77"/>
        <v>$'Pl 2014-17 PFC'.$#ODWOŁANIE$#ODWOŁANIE</v>
      </c>
      <c r="E472" s="767" t="str">
        <f t="shared" si="77"/>
        <v>$'Pl 2014-17 PFC'.$#ODWOŁANIE$#ODWOŁANIE</v>
      </c>
      <c r="F472" s="1181"/>
      <c r="G472" s="1181">
        <f>'Pl 2016-20 PFC'!D502</f>
        <v>30000</v>
      </c>
      <c r="H472" s="1181">
        <f>'Pl 2016-20 PFC'!E502</f>
        <v>0</v>
      </c>
      <c r="I472" s="1181">
        <f>'Pl 2016-20 PFC'!F502</f>
        <v>30000</v>
      </c>
      <c r="J472" s="1181"/>
      <c r="K472" s="334"/>
      <c r="L472" s="334"/>
      <c r="M472" s="334"/>
      <c r="N472" s="334"/>
      <c r="O472" s="334"/>
      <c r="P472" s="334"/>
      <c r="Q472" s="334"/>
      <c r="R472" s="334"/>
      <c r="S472" s="334"/>
      <c r="T472" s="334"/>
      <c r="U472" s="334"/>
      <c r="V472" s="335"/>
      <c r="W472" s="335"/>
    </row>
    <row r="473" spans="1:23" s="336" customFormat="1" hidden="1" outlineLevel="2">
      <c r="A473" s="678"/>
      <c r="B473" s="1180" t="s">
        <v>202</v>
      </c>
      <c r="C473" s="1179" t="s">
        <v>449</v>
      </c>
      <c r="D473" s="380" t="str">
        <f t="shared" si="77"/>
        <v>$'Pl 2014-17 PFC'.$#ODWOŁANIE$#ODWOŁANIE</v>
      </c>
      <c r="E473" s="767" t="str">
        <f t="shared" si="77"/>
        <v>$'Pl 2014-17 PFC'.$#ODWOŁANIE$#ODWOŁANIE</v>
      </c>
      <c r="F473" s="1181"/>
      <c r="G473" s="1181">
        <f>'Pl 2016-20 PFC'!D500</f>
        <v>28000</v>
      </c>
      <c r="H473" s="1181">
        <f>'Pl 2016-20 PFC'!E500</f>
        <v>0</v>
      </c>
      <c r="I473" s="1181">
        <f>'Pl 2016-20 PFC'!F500</f>
        <v>28000</v>
      </c>
      <c r="J473" s="1181"/>
      <c r="K473" s="334"/>
      <c r="L473" s="334"/>
      <c r="M473" s="334"/>
      <c r="N473" s="334"/>
      <c r="O473" s="334"/>
      <c r="P473" s="334"/>
      <c r="Q473" s="334"/>
      <c r="R473" s="334"/>
      <c r="S473" s="334"/>
      <c r="T473" s="334"/>
      <c r="U473" s="334"/>
      <c r="V473" s="335"/>
      <c r="W473" s="335"/>
    </row>
    <row r="474" spans="1:23" s="336" customFormat="1" hidden="1" outlineLevel="2">
      <c r="A474" s="678"/>
      <c r="B474" s="1180" t="s">
        <v>211</v>
      </c>
      <c r="C474" s="1179" t="s">
        <v>80</v>
      </c>
      <c r="D474" s="380" t="str">
        <f t="shared" si="77"/>
        <v>$'Pl 2014-17 PFC'.$#ODWOŁANIE$#ODWOŁANIE</v>
      </c>
      <c r="E474" s="767" t="str">
        <f t="shared" si="77"/>
        <v>$'Pl 2014-17 PFC'.$#ODWOŁANIE$#ODWOŁANIE</v>
      </c>
      <c r="F474" s="1181"/>
      <c r="G474" s="1181">
        <f>'Pl 2016-20 PFC'!D504</f>
        <v>447000</v>
      </c>
      <c r="H474" s="1181">
        <f>'Pl 2016-20 PFC'!E504</f>
        <v>0</v>
      </c>
      <c r="I474" s="1181">
        <f>'Pl 2016-20 PFC'!F504</f>
        <v>447000</v>
      </c>
      <c r="J474" s="1181"/>
      <c r="K474" s="334"/>
      <c r="L474" s="334"/>
      <c r="M474" s="334"/>
      <c r="N474" s="334"/>
      <c r="O474" s="334"/>
      <c r="P474" s="334"/>
      <c r="Q474" s="334"/>
      <c r="R474" s="334"/>
      <c r="S474" s="334"/>
      <c r="T474" s="334"/>
      <c r="U474" s="334"/>
      <c r="V474" s="335"/>
      <c r="W474" s="335"/>
    </row>
    <row r="475" spans="1:23" s="336" customFormat="1" hidden="1" outlineLevel="2">
      <c r="A475" s="678"/>
      <c r="B475" s="1180" t="s">
        <v>215</v>
      </c>
      <c r="C475" s="1179" t="s">
        <v>450</v>
      </c>
      <c r="D475" s="380" t="str">
        <f t="shared" si="77"/>
        <v>$'Pl 2014-17 PFC'.$#ODWOŁANIE$#ODWOŁANIE</v>
      </c>
      <c r="E475" s="767" t="str">
        <f t="shared" si="77"/>
        <v>$'Pl 2014-17 PFC'.$#ODWOŁANIE$#ODWOŁANIE</v>
      </c>
      <c r="F475" s="1181"/>
      <c r="G475" s="1181">
        <f>'Pl 2016-20 PFC'!D505</f>
        <v>21000</v>
      </c>
      <c r="H475" s="1181">
        <f>'Pl 2016-20 PFC'!E505</f>
        <v>0</v>
      </c>
      <c r="I475" s="1181">
        <f>'Pl 2016-20 PFC'!F505</f>
        <v>21000</v>
      </c>
      <c r="J475" s="1181"/>
      <c r="K475" s="334"/>
      <c r="L475" s="334"/>
      <c r="M475" s="334"/>
      <c r="N475" s="334"/>
      <c r="O475" s="334"/>
      <c r="P475" s="334"/>
      <c r="Q475" s="334"/>
      <c r="R475" s="334"/>
      <c r="S475" s="334"/>
      <c r="T475" s="334"/>
      <c r="U475" s="334"/>
      <c r="V475" s="335"/>
      <c r="W475" s="335"/>
    </row>
    <row r="476" spans="1:23" s="336" customFormat="1" hidden="1" outlineLevel="2">
      <c r="A476" s="678"/>
      <c r="B476" s="1180" t="s">
        <v>451</v>
      </c>
      <c r="C476" s="1179" t="s">
        <v>452</v>
      </c>
      <c r="D476" s="380" t="str">
        <f t="shared" si="77"/>
        <v>$'Pl 2014-17 PFC'.$#ODWOŁANIE$#ODWOŁANIE</v>
      </c>
      <c r="E476" s="767" t="str">
        <f t="shared" si="77"/>
        <v>$'Pl 2014-17 PFC'.$#ODWOŁANIE$#ODWOŁANIE</v>
      </c>
      <c r="F476" s="1181"/>
      <c r="G476" s="1181">
        <f>'Pl 2016-20 PFC'!D506</f>
        <v>426000</v>
      </c>
      <c r="H476" s="1181">
        <f>'Pl 2016-20 PFC'!E506</f>
        <v>0</v>
      </c>
      <c r="I476" s="1181">
        <f>'Pl 2016-20 PFC'!F506</f>
        <v>426000</v>
      </c>
      <c r="J476" s="1181"/>
      <c r="K476" s="334"/>
      <c r="L476" s="334"/>
      <c r="M476" s="334"/>
      <c r="N476" s="334"/>
      <c r="O476" s="334"/>
      <c r="P476" s="334"/>
      <c r="Q476" s="334"/>
      <c r="R476" s="334"/>
      <c r="S476" s="334"/>
      <c r="T476" s="334"/>
      <c r="U476" s="334"/>
      <c r="V476" s="335"/>
      <c r="W476" s="335"/>
    </row>
    <row r="477" spans="1:23" s="336" customFormat="1" hidden="1" outlineLevel="2">
      <c r="A477" s="678"/>
      <c r="B477" s="1180" t="s">
        <v>224</v>
      </c>
      <c r="C477" s="1179" t="s">
        <v>453</v>
      </c>
      <c r="D477" s="380" t="str">
        <f t="shared" si="77"/>
        <v>$'Pl 2014-17 PFC'.$#ODWOŁANIE$#ODWOŁANIE</v>
      </c>
      <c r="E477" s="767" t="str">
        <f t="shared" si="77"/>
        <v>$'Pl 2014-17 PFC'.$#ODWOŁANIE$#ODWOŁANIE</v>
      </c>
      <c r="F477" s="1181"/>
      <c r="G477" s="1181"/>
      <c r="H477" s="1181"/>
      <c r="I477" s="1181"/>
      <c r="J477" s="1181"/>
      <c r="K477" s="334"/>
      <c r="L477" s="334"/>
      <c r="M477" s="334"/>
      <c r="N477" s="334"/>
      <c r="O477" s="334"/>
      <c r="P477" s="334"/>
      <c r="Q477" s="334"/>
      <c r="R477" s="334"/>
      <c r="S477" s="334"/>
      <c r="T477" s="334"/>
      <c r="U477" s="334"/>
      <c r="V477" s="335"/>
      <c r="W477" s="335"/>
    </row>
    <row r="478" spans="1:23" s="336" customFormat="1" hidden="1" outlineLevel="2">
      <c r="A478" s="678"/>
      <c r="B478" s="1180" t="s">
        <v>228</v>
      </c>
      <c r="C478" s="1179" t="s">
        <v>454</v>
      </c>
      <c r="D478" s="380" t="str">
        <f t="shared" si="77"/>
        <v>$'Pl 2014-17 PFC'.$#ODWOŁANIE$#ODWOŁANIE</v>
      </c>
      <c r="E478" s="767" t="str">
        <f t="shared" si="77"/>
        <v>$'Pl 2014-17 PFC'.$#ODWOŁANIE$#ODWOŁANIE</v>
      </c>
      <c r="F478" s="1181"/>
      <c r="G478" s="1181"/>
      <c r="H478" s="1181"/>
      <c r="I478" s="1181"/>
      <c r="J478" s="1181"/>
      <c r="K478" s="334"/>
      <c r="L478" s="334"/>
      <c r="M478" s="334"/>
      <c r="N478" s="334"/>
      <c r="O478" s="334"/>
      <c r="P478" s="334"/>
      <c r="Q478" s="334"/>
      <c r="R478" s="334"/>
      <c r="S478" s="334"/>
      <c r="T478" s="334"/>
      <c r="U478" s="334"/>
      <c r="V478" s="335"/>
      <c r="W478" s="335"/>
    </row>
    <row r="479" spans="1:23" s="336" customFormat="1" hidden="1" outlineLevel="2">
      <c r="A479" s="678"/>
      <c r="B479" s="1180" t="s">
        <v>229</v>
      </c>
      <c r="C479" s="1179" t="s">
        <v>455</v>
      </c>
      <c r="D479" s="380" t="str">
        <f t="shared" si="77"/>
        <v>$'Pl 2014-17 PFC'.$#ODWOŁANIE$#ODWOŁANIE</v>
      </c>
      <c r="E479" s="767" t="str">
        <f t="shared" si="77"/>
        <v>$'Pl 2014-17 PFC'.$#ODWOŁANIE$#ODWOŁANIE</v>
      </c>
      <c r="F479" s="1181"/>
      <c r="G479" s="1181"/>
      <c r="H479" s="1181"/>
      <c r="I479" s="1181"/>
      <c r="J479" s="1181"/>
      <c r="K479" s="334"/>
      <c r="L479" s="334"/>
      <c r="M479" s="334"/>
      <c r="N479" s="334"/>
      <c r="O479" s="334"/>
      <c r="P479" s="334"/>
      <c r="Q479" s="334"/>
      <c r="R479" s="334"/>
      <c r="S479" s="334"/>
      <c r="T479" s="334"/>
      <c r="U479" s="334"/>
      <c r="V479" s="335"/>
      <c r="W479" s="335"/>
    </row>
    <row r="480" spans="1:23" s="336" customFormat="1" hidden="1" outlineLevel="2">
      <c r="A480" s="678"/>
      <c r="B480" s="1180" t="s">
        <v>456</v>
      </c>
      <c r="C480" s="1179" t="s">
        <v>457</v>
      </c>
      <c r="D480" s="380" t="str">
        <f t="shared" si="77"/>
        <v>$'Pl 2014-17 PFC'.$#ODWOŁANIE$#ODWOŁANIE</v>
      </c>
      <c r="E480" s="767" t="str">
        <f t="shared" si="77"/>
        <v>$'Pl 2014-17 PFC'.$#ODWOŁANIE$#ODWOŁANIE</v>
      </c>
      <c r="F480" s="1181"/>
      <c r="G480" s="1181"/>
      <c r="H480" s="1181"/>
      <c r="I480" s="1181"/>
      <c r="J480" s="1181"/>
      <c r="K480" s="334"/>
      <c r="L480" s="334"/>
      <c r="M480" s="334"/>
      <c r="N480" s="334"/>
      <c r="O480" s="334"/>
      <c r="P480" s="334"/>
      <c r="Q480" s="334"/>
      <c r="R480" s="334"/>
      <c r="S480" s="334"/>
      <c r="T480" s="334"/>
      <c r="U480" s="334"/>
      <c r="V480" s="335"/>
      <c r="W480" s="335"/>
    </row>
    <row r="481" spans="1:23" s="336" customFormat="1" hidden="1" outlineLevel="2">
      <c r="A481" s="678"/>
      <c r="B481" s="1180" t="s">
        <v>458</v>
      </c>
      <c r="C481" s="1179" t="s">
        <v>459</v>
      </c>
      <c r="D481" s="380" t="str">
        <f t="shared" si="77"/>
        <v>$'Pl 2014-17 PFC'.$#ODWOŁANIE$#ODWOŁANIE</v>
      </c>
      <c r="E481" s="767" t="str">
        <f t="shared" si="77"/>
        <v>$'Pl 2014-17 PFC'.$#ODWOŁANIE$#ODWOŁANIE</v>
      </c>
      <c r="F481" s="1181"/>
      <c r="G481" s="1181"/>
      <c r="H481" s="1181"/>
      <c r="I481" s="1181"/>
      <c r="J481" s="1181"/>
      <c r="K481" s="334"/>
      <c r="L481" s="334"/>
      <c r="M481" s="334"/>
      <c r="N481" s="334"/>
      <c r="O481" s="334"/>
      <c r="P481" s="334"/>
      <c r="Q481" s="334"/>
      <c r="R481" s="334"/>
      <c r="S481" s="334"/>
      <c r="T481" s="334"/>
      <c r="U481" s="334"/>
      <c r="V481" s="335"/>
      <c r="W481" s="335"/>
    </row>
    <row r="482" spans="1:23" s="336" customFormat="1" hidden="1" outlineLevel="2">
      <c r="A482" s="678"/>
      <c r="B482" s="1180" t="s">
        <v>460</v>
      </c>
      <c r="C482" s="1179" t="s">
        <v>461</v>
      </c>
      <c r="D482" s="380" t="str">
        <f t="shared" si="77"/>
        <v>$'Pl 2014-17 PFC'.$#ODWOŁANIE$#ODWOŁANIE</v>
      </c>
      <c r="E482" s="767" t="str">
        <f t="shared" si="77"/>
        <v>$'Pl 2014-17 PFC'.$#ODWOŁANIE$#ODWOŁANIE</v>
      </c>
      <c r="F482" s="1181"/>
      <c r="G482" s="1181"/>
      <c r="H482" s="1181"/>
      <c r="I482" s="1181"/>
      <c r="J482" s="1181"/>
      <c r="K482" s="334"/>
      <c r="L482" s="334"/>
      <c r="M482" s="334"/>
      <c r="N482" s="334"/>
      <c r="O482" s="334"/>
      <c r="P482" s="334"/>
      <c r="Q482" s="334"/>
      <c r="R482" s="334"/>
      <c r="S482" s="334"/>
      <c r="T482" s="334"/>
      <c r="U482" s="334"/>
      <c r="V482" s="335"/>
      <c r="W482" s="335"/>
    </row>
    <row r="483" spans="1:23" s="336" customFormat="1" hidden="1" outlineLevel="2">
      <c r="A483" s="678"/>
      <c r="B483" s="1180" t="s">
        <v>64</v>
      </c>
      <c r="C483" s="1179" t="s">
        <v>462</v>
      </c>
      <c r="D483" s="380" t="str">
        <f t="shared" si="77"/>
        <v>$'Pl 2014-17 PFC'.$#ODWOŁANIE$#ODWOŁANIE</v>
      </c>
      <c r="E483" s="767" t="str">
        <f t="shared" si="77"/>
        <v>$'Pl 2014-17 PFC'.$#ODWOŁANIE$#ODWOŁANIE</v>
      </c>
      <c r="F483" s="1181"/>
      <c r="G483" s="1181"/>
      <c r="H483" s="1181"/>
      <c r="I483" s="1181"/>
      <c r="J483" s="1181"/>
      <c r="K483" s="334"/>
      <c r="L483" s="334"/>
      <c r="M483" s="334"/>
      <c r="N483" s="334"/>
      <c r="O483" s="334"/>
      <c r="P483" s="334"/>
      <c r="Q483" s="334"/>
      <c r="R483" s="334"/>
      <c r="S483" s="334"/>
      <c r="T483" s="334"/>
      <c r="U483" s="334"/>
      <c r="V483" s="335"/>
      <c r="W483" s="335"/>
    </row>
    <row r="484" spans="1:23" s="336" customFormat="1" hidden="1" outlineLevel="2">
      <c r="A484" s="678"/>
      <c r="B484" s="1180" t="s">
        <v>412</v>
      </c>
      <c r="C484" s="1179" t="s">
        <v>463</v>
      </c>
      <c r="D484" s="380" t="str">
        <f t="shared" si="77"/>
        <v>$'Pl 2014-17 PFC'.$#ODWOŁANIE$#ODWOŁANIE</v>
      </c>
      <c r="E484" s="767" t="str">
        <f t="shared" si="77"/>
        <v>$'Pl 2014-17 PFC'.$#ODWOŁANIE$#ODWOŁANIE</v>
      </c>
      <c r="F484" s="1181"/>
      <c r="G484" s="1181"/>
      <c r="H484" s="1181"/>
      <c r="I484" s="1181"/>
      <c r="J484" s="1181"/>
      <c r="K484" s="334"/>
      <c r="L484" s="334"/>
      <c r="M484" s="334"/>
      <c r="N484" s="334"/>
      <c r="O484" s="334"/>
      <c r="P484" s="334"/>
      <c r="Q484" s="334"/>
      <c r="R484" s="334"/>
      <c r="S484" s="334"/>
      <c r="T484" s="334"/>
      <c r="U484" s="334"/>
      <c r="V484" s="335"/>
      <c r="W484" s="335"/>
    </row>
    <row r="485" spans="1:23" s="336" customFormat="1" hidden="1" outlineLevel="2">
      <c r="A485" s="678"/>
      <c r="B485" s="1180" t="s">
        <v>414</v>
      </c>
      <c r="C485" s="1179" t="s">
        <v>464</v>
      </c>
      <c r="D485" s="380" t="str">
        <f t="shared" si="77"/>
        <v>$'Pl 2014-17 PFC'.$#ODWOŁANIE$#ODWOŁANIE</v>
      </c>
      <c r="E485" s="767" t="str">
        <f t="shared" si="77"/>
        <v>$'Pl 2014-17 PFC'.$#ODWOŁANIE$#ODWOŁANIE</v>
      </c>
      <c r="F485" s="1181"/>
      <c r="G485" s="1181"/>
      <c r="H485" s="1181"/>
      <c r="I485" s="1181"/>
      <c r="J485" s="1181"/>
      <c r="K485" s="334"/>
      <c r="L485" s="334"/>
      <c r="M485" s="334"/>
      <c r="N485" s="334"/>
      <c r="O485" s="334"/>
      <c r="P485" s="334"/>
      <c r="Q485" s="334"/>
      <c r="R485" s="334"/>
      <c r="S485" s="334"/>
      <c r="T485" s="334"/>
      <c r="U485" s="334"/>
      <c r="V485" s="335"/>
      <c r="W485" s="335"/>
    </row>
    <row r="486" spans="1:23" s="336" customFormat="1" hidden="1" outlineLevel="2">
      <c r="A486" s="678"/>
      <c r="B486" s="1180" t="s">
        <v>465</v>
      </c>
      <c r="C486" s="1179" t="s">
        <v>466</v>
      </c>
      <c r="D486" s="380" t="str">
        <f t="shared" si="77"/>
        <v>$'Pl 2014-17 PFC'.$#ODWOŁANIE$#ODWOŁANIE</v>
      </c>
      <c r="E486" s="767" t="str">
        <f t="shared" si="77"/>
        <v>$'Pl 2014-17 PFC'.$#ODWOŁANIE$#ODWOŁANIE</v>
      </c>
      <c r="F486" s="1181"/>
      <c r="G486" s="1181"/>
      <c r="H486" s="1181"/>
      <c r="I486" s="1181"/>
      <c r="J486" s="1181"/>
      <c r="K486" s="334"/>
      <c r="L486" s="334"/>
      <c r="M486" s="334"/>
      <c r="N486" s="334"/>
      <c r="O486" s="334"/>
      <c r="P486" s="334"/>
      <c r="Q486" s="334"/>
      <c r="R486" s="334"/>
      <c r="S486" s="334"/>
      <c r="T486" s="334"/>
      <c r="U486" s="334"/>
      <c r="V486" s="335"/>
      <c r="W486" s="335"/>
    </row>
    <row r="487" spans="1:23" s="336" customFormat="1" hidden="1" outlineLevel="2">
      <c r="A487" s="1929"/>
      <c r="B487" s="1930" t="str">
        <f>'Pl 2016-20 PFC'!B512</f>
        <v>Wydatki inwestycyjne (ue)</v>
      </c>
      <c r="C487" s="1931"/>
      <c r="D487" s="1932"/>
      <c r="E487" s="1933"/>
      <c r="F487" s="1934"/>
      <c r="G487" s="1934">
        <f>'Pl 2016-20 PFC'!D512</f>
        <v>7203000</v>
      </c>
      <c r="H487" s="1934">
        <f>'Pl 2016-20 PFC'!E512</f>
        <v>0</v>
      </c>
      <c r="I487" s="1934">
        <f>'Pl 2016-20 PFC'!F512</f>
        <v>7203000</v>
      </c>
      <c r="J487" s="1934"/>
      <c r="K487" s="334"/>
      <c r="L487" s="334"/>
      <c r="M487" s="334"/>
      <c r="N487" s="334"/>
      <c r="O487" s="334"/>
      <c r="P487" s="334"/>
      <c r="Q487" s="334"/>
      <c r="R487" s="334"/>
      <c r="S487" s="334"/>
      <c r="T487" s="334"/>
      <c r="U487" s="334"/>
      <c r="V487" s="335"/>
      <c r="W487" s="335"/>
    </row>
    <row r="488" spans="1:23" s="336" customFormat="1" hidden="1" outlineLevel="2">
      <c r="A488" s="678"/>
      <c r="B488" s="1180" t="s">
        <v>273</v>
      </c>
      <c r="C488" s="1179" t="s">
        <v>80</v>
      </c>
      <c r="D488" s="380" t="str">
        <f t="shared" si="77"/>
        <v>$'Pl 2014-17 PFC'.$#ODWOŁANIE$#ODWOŁANIE</v>
      </c>
      <c r="E488" s="767" t="str">
        <f t="shared" si="77"/>
        <v>$'Pl 2014-17 PFC'.$#ODWOŁANIE$#ODWOŁANIE</v>
      </c>
      <c r="F488" s="1181"/>
      <c r="G488" s="1181"/>
      <c r="H488" s="1181"/>
      <c r="I488" s="1181"/>
      <c r="J488" s="1181"/>
      <c r="K488" s="334"/>
      <c r="L488" s="334"/>
      <c r="M488" s="334"/>
      <c r="N488" s="334"/>
      <c r="O488" s="334"/>
      <c r="P488" s="334"/>
      <c r="Q488" s="334"/>
      <c r="R488" s="334"/>
      <c r="S488" s="334"/>
      <c r="T488" s="334"/>
      <c r="U488" s="334"/>
      <c r="V488" s="335"/>
      <c r="W488" s="335"/>
    </row>
    <row r="489" spans="1:23" s="336" customFormat="1" hidden="1" outlineLevel="2">
      <c r="A489" s="678"/>
      <c r="B489" s="1180" t="s">
        <v>275</v>
      </c>
      <c r="C489" s="1179" t="s">
        <v>467</v>
      </c>
      <c r="D489" s="380" t="str">
        <f t="shared" si="77"/>
        <v>$'Pl 2014-17 PFC'.$#ODWOŁANIE$#ODWOŁANIE</v>
      </c>
      <c r="E489" s="767" t="str">
        <f t="shared" si="77"/>
        <v>$'Pl 2014-17 PFC'.$#ODWOŁANIE$#ODWOŁANIE</v>
      </c>
      <c r="F489" s="1181"/>
      <c r="G489" s="1181"/>
      <c r="H489" s="1181"/>
      <c r="I489" s="1181"/>
      <c r="J489" s="1181"/>
      <c r="K489" s="334"/>
      <c r="L489" s="334"/>
      <c r="M489" s="334"/>
      <c r="N489" s="334"/>
      <c r="O489" s="334"/>
      <c r="P489" s="334"/>
      <c r="Q489" s="334"/>
      <c r="R489" s="334"/>
      <c r="S489" s="334"/>
      <c r="T489" s="334"/>
      <c r="U489" s="334"/>
      <c r="V489" s="335"/>
      <c r="W489" s="335"/>
    </row>
    <row r="490" spans="1:23" s="336" customFormat="1" hidden="1" outlineLevel="2">
      <c r="A490" s="678"/>
      <c r="B490" s="1180" t="s">
        <v>280</v>
      </c>
      <c r="C490" s="1179" t="s">
        <v>468</v>
      </c>
      <c r="D490" s="380" t="str">
        <f t="shared" si="77"/>
        <v>$'Pl 2014-17 PFC'.$#ODWOŁANIE$#ODWOŁANIE</v>
      </c>
      <c r="E490" s="767" t="str">
        <f t="shared" si="77"/>
        <v>$'Pl 2014-17 PFC'.$#ODWOŁANIE$#ODWOŁANIE</v>
      </c>
      <c r="F490" s="1181"/>
      <c r="G490" s="1181"/>
      <c r="H490" s="1181"/>
      <c r="I490" s="1181"/>
      <c r="J490" s="1181"/>
      <c r="K490" s="334"/>
      <c r="L490" s="334"/>
      <c r="M490" s="334"/>
      <c r="N490" s="334"/>
      <c r="O490" s="334"/>
      <c r="P490" s="334"/>
      <c r="Q490" s="334"/>
      <c r="R490" s="334"/>
      <c r="S490" s="334"/>
      <c r="T490" s="334"/>
      <c r="U490" s="334"/>
      <c r="V490" s="335"/>
      <c r="W490" s="335"/>
    </row>
    <row r="491" spans="1:23" s="385" customFormat="1" hidden="1" outlineLevel="2">
      <c r="A491" s="678"/>
      <c r="B491" s="1180"/>
      <c r="C491" s="1179"/>
      <c r="D491" s="380"/>
      <c r="E491" s="767"/>
      <c r="F491" s="1181"/>
      <c r="G491" s="1181"/>
      <c r="H491" s="1181"/>
      <c r="I491" s="1181"/>
      <c r="J491" s="1181"/>
      <c r="K491" s="378"/>
      <c r="L491" s="378"/>
      <c r="M491" s="378"/>
      <c r="N491" s="378"/>
      <c r="O491" s="378"/>
      <c r="P491" s="378"/>
      <c r="Q491" s="378"/>
      <c r="R491" s="378"/>
      <c r="S491" s="378"/>
      <c r="T491" s="378"/>
      <c r="U491" s="378"/>
      <c r="V491" s="384"/>
      <c r="W491" s="384"/>
    </row>
    <row r="492" spans="1:23" s="388" customFormat="1" hidden="1" outlineLevel="2">
      <c r="A492" s="678" t="s">
        <v>628</v>
      </c>
      <c r="B492" s="1037" t="s">
        <v>196</v>
      </c>
      <c r="C492" s="1011" t="s">
        <v>80</v>
      </c>
      <c r="D492" s="380" t="e">
        <f t="shared" ref="D492:J492" si="78">SUM(D494,D498,D500,D496,D502,D535)</f>
        <v>#REF!</v>
      </c>
      <c r="E492" s="767" t="e">
        <f t="shared" si="78"/>
        <v>#REF!</v>
      </c>
      <c r="F492" s="767" t="e">
        <f t="shared" si="78"/>
        <v>#REF!</v>
      </c>
      <c r="G492" s="767">
        <f t="shared" si="78"/>
        <v>130282000</v>
      </c>
      <c r="H492" s="767">
        <f t="shared" si="78"/>
        <v>0</v>
      </c>
      <c r="I492" s="767">
        <f t="shared" si="78"/>
        <v>130282000</v>
      </c>
      <c r="J492" s="767" t="e">
        <f t="shared" si="78"/>
        <v>#REF!</v>
      </c>
      <c r="K492" s="386"/>
      <c r="L492" s="386"/>
      <c r="M492" s="386"/>
      <c r="N492" s="386"/>
      <c r="O492" s="386"/>
      <c r="P492" s="386"/>
      <c r="Q492" s="386"/>
      <c r="R492" s="386"/>
      <c r="S492" s="386"/>
      <c r="T492" s="386"/>
      <c r="U492" s="386"/>
      <c r="V492" s="387"/>
      <c r="W492" s="387"/>
    </row>
    <row r="493" spans="1:23" s="388" customFormat="1" hidden="1" outlineLevel="2">
      <c r="A493" s="678" t="s">
        <v>86</v>
      </c>
      <c r="B493" s="1010" t="s">
        <v>197</v>
      </c>
      <c r="C493" s="1011" t="s">
        <v>80</v>
      </c>
      <c r="D493" s="380" t="e">
        <f t="shared" ref="D493:J493" si="79">SUM(D494,D496)</f>
        <v>#REF!</v>
      </c>
      <c r="E493" s="767" t="e">
        <f t="shared" si="79"/>
        <v>#REF!</v>
      </c>
      <c r="F493" s="767" t="e">
        <f t="shared" si="79"/>
        <v>#REF!</v>
      </c>
      <c r="G493" s="767">
        <f t="shared" si="79"/>
        <v>59436000</v>
      </c>
      <c r="H493" s="767">
        <f t="shared" si="79"/>
        <v>0</v>
      </c>
      <c r="I493" s="767">
        <f t="shared" si="79"/>
        <v>59436000</v>
      </c>
      <c r="J493" s="767" t="e">
        <f t="shared" si="79"/>
        <v>#REF!</v>
      </c>
      <c r="K493" s="386"/>
      <c r="L493" s="386"/>
      <c r="M493" s="386"/>
      <c r="N493" s="386"/>
      <c r="O493" s="386"/>
      <c r="P493" s="386"/>
      <c r="Q493" s="386"/>
      <c r="R493" s="386"/>
      <c r="S493" s="386"/>
      <c r="T493" s="386"/>
      <c r="U493" s="386"/>
      <c r="V493" s="387"/>
      <c r="W493" s="387"/>
    </row>
    <row r="494" spans="1:23" s="388" customFormat="1" hidden="1" outlineLevel="2">
      <c r="A494" s="678" t="s">
        <v>198</v>
      </c>
      <c r="B494" s="1042" t="s">
        <v>469</v>
      </c>
      <c r="C494" s="1011" t="s">
        <v>1028</v>
      </c>
      <c r="D494" s="380" t="e">
        <f>'Pl 2016-20 PFC'!#REF!</f>
        <v>#REF!</v>
      </c>
      <c r="E494" s="767" t="e">
        <f>'Pl 2016-20 PFC'!#REF!</f>
        <v>#REF!</v>
      </c>
      <c r="F494" s="767" t="e">
        <f>'Pl 2016-20 PFC'!#REF!</f>
        <v>#REF!</v>
      </c>
      <c r="G494" s="767">
        <f>'Pl 2016-20 PFC'!D520</f>
        <v>58465000</v>
      </c>
      <c r="H494" s="767">
        <f>'Pl 2016-20 PFC'!E520</f>
        <v>0</v>
      </c>
      <c r="I494" s="767">
        <f>'Pl 2016-20 PFC'!F520</f>
        <v>58465000</v>
      </c>
      <c r="J494" s="767" t="e">
        <f>'Pl 2016-20 PFC'!#REF!</f>
        <v>#REF!</v>
      </c>
      <c r="K494" s="386"/>
      <c r="L494" s="386"/>
      <c r="M494" s="386"/>
      <c r="N494" s="386"/>
      <c r="O494" s="386"/>
      <c r="P494" s="386"/>
      <c r="Q494" s="386"/>
      <c r="R494" s="386"/>
      <c r="S494" s="386"/>
      <c r="T494" s="386"/>
      <c r="U494" s="386"/>
      <c r="V494" s="387"/>
      <c r="W494" s="387"/>
    </row>
    <row r="495" spans="1:23" s="390" customFormat="1" hidden="1" outlineLevel="2">
      <c r="A495" s="678"/>
      <c r="B495" s="1042" t="s">
        <v>143</v>
      </c>
      <c r="C495" s="1011" t="s">
        <v>200</v>
      </c>
      <c r="D495" s="380"/>
      <c r="E495" s="767"/>
      <c r="F495" s="767"/>
      <c r="G495" s="767"/>
      <c r="H495" s="767"/>
      <c r="I495" s="767"/>
      <c r="J495" s="767"/>
      <c r="K495" s="389"/>
      <c r="L495" s="389"/>
      <c r="M495" s="389"/>
      <c r="N495" s="389"/>
      <c r="O495" s="389"/>
      <c r="P495" s="389"/>
      <c r="Q495" s="389"/>
      <c r="R495" s="389"/>
      <c r="S495" s="389"/>
      <c r="T495" s="389"/>
      <c r="U495" s="389"/>
      <c r="V495" s="389"/>
      <c r="W495" s="389"/>
    </row>
    <row r="496" spans="1:23" s="388" customFormat="1" hidden="1" outlineLevel="2">
      <c r="A496" s="678" t="s">
        <v>201</v>
      </c>
      <c r="B496" s="1042" t="s">
        <v>470</v>
      </c>
      <c r="C496" s="1011" t="s">
        <v>203</v>
      </c>
      <c r="D496" s="380" t="e">
        <f>'Pl 2016-20 PFC'!#REF!</f>
        <v>#REF!</v>
      </c>
      <c r="E496" s="767" t="e">
        <f>'Pl 2016-20 PFC'!#REF!</f>
        <v>#REF!</v>
      </c>
      <c r="F496" s="767" t="e">
        <f>'Pl 2016-20 PFC'!#REF!</f>
        <v>#REF!</v>
      </c>
      <c r="G496" s="767">
        <f>'Pl 2016-20 PFC'!D523</f>
        <v>971000</v>
      </c>
      <c r="H496" s="767">
        <f>'Pl 2016-20 PFC'!E523</f>
        <v>0</v>
      </c>
      <c r="I496" s="767">
        <f>'Pl 2016-20 PFC'!F523</f>
        <v>971000</v>
      </c>
      <c r="J496" s="767" t="e">
        <f>'Pl 2016-20 PFC'!#REF!</f>
        <v>#REF!</v>
      </c>
      <c r="K496" s="386"/>
      <c r="L496" s="386"/>
      <c r="M496" s="386"/>
      <c r="N496" s="386"/>
      <c r="O496" s="386"/>
      <c r="P496" s="386"/>
      <c r="Q496" s="386"/>
      <c r="R496" s="386"/>
      <c r="S496" s="386"/>
      <c r="T496" s="386"/>
      <c r="U496" s="386"/>
      <c r="V496" s="387"/>
      <c r="W496" s="387"/>
    </row>
    <row r="497" spans="1:23" s="390" customFormat="1" hidden="1" outlineLevel="2">
      <c r="A497" s="678"/>
      <c r="B497" s="1010" t="s">
        <v>143</v>
      </c>
      <c r="C497" s="1011" t="s">
        <v>203</v>
      </c>
      <c r="D497" s="380"/>
      <c r="E497" s="767"/>
      <c r="F497" s="767"/>
      <c r="G497" s="767"/>
      <c r="H497" s="767"/>
      <c r="I497" s="767"/>
      <c r="J497" s="767"/>
      <c r="K497" s="389"/>
      <c r="L497" s="389"/>
      <c r="M497" s="389"/>
      <c r="N497" s="389"/>
      <c r="O497" s="389"/>
      <c r="P497" s="389"/>
      <c r="Q497" s="389"/>
      <c r="R497" s="389"/>
      <c r="S497" s="389"/>
      <c r="T497" s="389"/>
      <c r="U497" s="389"/>
      <c r="V497" s="389"/>
      <c r="W497" s="389"/>
    </row>
    <row r="498" spans="1:23" s="388" customFormat="1" hidden="1" outlineLevel="2">
      <c r="A498" s="678" t="s">
        <v>88</v>
      </c>
      <c r="B498" s="1010" t="s">
        <v>395</v>
      </c>
      <c r="C498" s="1011" t="s">
        <v>1036</v>
      </c>
      <c r="D498" s="380" t="e">
        <f>'Pl 2016-20 PFC'!#REF!</f>
        <v>#REF!</v>
      </c>
      <c r="E498" s="767" t="e">
        <f>'Pl 2016-20 PFC'!#REF!</f>
        <v>#REF!</v>
      </c>
      <c r="F498" s="767" t="e">
        <f>'Pl 2016-20 PFC'!#REF!</f>
        <v>#REF!</v>
      </c>
      <c r="G498" s="767">
        <f>'Pl 2016-20 PFC'!D526</f>
        <v>11413000</v>
      </c>
      <c r="H498" s="767">
        <f>'Pl 2016-20 PFC'!E526</f>
        <v>0</v>
      </c>
      <c r="I498" s="767">
        <f>'Pl 2016-20 PFC'!F526</f>
        <v>11413000</v>
      </c>
      <c r="J498" s="767" t="e">
        <f>'Pl 2016-20 PFC'!#REF!</f>
        <v>#REF!</v>
      </c>
      <c r="K498" s="386"/>
      <c r="L498" s="386"/>
      <c r="M498" s="386"/>
      <c r="N498" s="386"/>
      <c r="O498" s="386"/>
      <c r="P498" s="386"/>
      <c r="Q498" s="386"/>
      <c r="R498" s="386"/>
      <c r="S498" s="386"/>
      <c r="T498" s="386"/>
      <c r="U498" s="386"/>
      <c r="V498" s="387"/>
      <c r="W498" s="387"/>
    </row>
    <row r="499" spans="1:23" s="390" customFormat="1" hidden="1" outlineLevel="2">
      <c r="A499" s="678"/>
      <c r="B499" s="1010" t="s">
        <v>143</v>
      </c>
      <c r="C499" s="1011" t="s">
        <v>206</v>
      </c>
      <c r="D499" s="380"/>
      <c r="E499" s="767"/>
      <c r="F499" s="767"/>
      <c r="G499" s="767"/>
      <c r="H499" s="767"/>
      <c r="I499" s="767"/>
      <c r="J499" s="767"/>
      <c r="K499" s="389"/>
      <c r="L499" s="389"/>
      <c r="M499" s="389"/>
      <c r="N499" s="389"/>
      <c r="O499" s="389"/>
      <c r="P499" s="389"/>
      <c r="Q499" s="389"/>
      <c r="R499" s="389"/>
      <c r="S499" s="389"/>
      <c r="T499" s="389"/>
      <c r="U499" s="389"/>
      <c r="V499" s="389"/>
      <c r="W499" s="389"/>
    </row>
    <row r="500" spans="1:23" s="388" customFormat="1" hidden="1" outlineLevel="2">
      <c r="A500" s="678" t="s">
        <v>204</v>
      </c>
      <c r="B500" s="1010" t="s">
        <v>397</v>
      </c>
      <c r="C500" s="1011" t="s">
        <v>1034</v>
      </c>
      <c r="D500" s="380" t="e">
        <f>'Pl 2016-20 PFC'!#REF!</f>
        <v>#REF!</v>
      </c>
      <c r="E500" s="767" t="e">
        <f>'Pl 2016-20 PFC'!#REF!</f>
        <v>#REF!</v>
      </c>
      <c r="F500" s="767" t="e">
        <f>'Pl 2016-20 PFC'!#REF!</f>
        <v>#REF!</v>
      </c>
      <c r="G500" s="767">
        <f>'Pl 2016-20 PFC'!D529</f>
        <v>1586000</v>
      </c>
      <c r="H500" s="767">
        <f>'Pl 2016-20 PFC'!E529</f>
        <v>0</v>
      </c>
      <c r="I500" s="767">
        <f>'Pl 2016-20 PFC'!F529</f>
        <v>1586000</v>
      </c>
      <c r="J500" s="767" t="e">
        <f>'Pl 2016-20 PFC'!#REF!</f>
        <v>#REF!</v>
      </c>
      <c r="K500" s="386"/>
      <c r="L500" s="386"/>
      <c r="M500" s="386"/>
      <c r="N500" s="386"/>
      <c r="O500" s="386"/>
      <c r="P500" s="386"/>
      <c r="Q500" s="386"/>
      <c r="R500" s="386"/>
      <c r="S500" s="386"/>
      <c r="T500" s="386"/>
      <c r="U500" s="386"/>
      <c r="V500" s="387"/>
      <c r="W500" s="387"/>
    </row>
    <row r="501" spans="1:23" s="390" customFormat="1" hidden="1" outlineLevel="2">
      <c r="A501" s="678"/>
      <c r="B501" s="1010" t="s">
        <v>143</v>
      </c>
      <c r="C501" s="1011" t="s">
        <v>209</v>
      </c>
      <c r="D501" s="380"/>
      <c r="E501" s="767"/>
      <c r="F501" s="767"/>
      <c r="G501" s="767"/>
      <c r="H501" s="767"/>
      <c r="I501" s="767"/>
      <c r="J501" s="767"/>
      <c r="K501" s="389"/>
      <c r="L501" s="389"/>
      <c r="M501" s="389"/>
      <c r="N501" s="389"/>
      <c r="O501" s="389"/>
      <c r="P501" s="389"/>
      <c r="Q501" s="389"/>
      <c r="R501" s="389"/>
      <c r="S501" s="389"/>
      <c r="T501" s="389"/>
      <c r="U501" s="389"/>
      <c r="V501" s="389"/>
      <c r="W501" s="389"/>
    </row>
    <row r="502" spans="1:23" s="388" customFormat="1" hidden="1" outlineLevel="2">
      <c r="A502" s="678" t="s">
        <v>210</v>
      </c>
      <c r="B502" s="1010" t="s">
        <v>211</v>
      </c>
      <c r="C502" s="1011" t="s">
        <v>80</v>
      </c>
      <c r="D502" s="380" t="e">
        <f t="shared" ref="D502:J502" si="80">SUM(D503:D503)</f>
        <v>#REF!</v>
      </c>
      <c r="E502" s="767" t="e">
        <f t="shared" si="80"/>
        <v>#REF!</v>
      </c>
      <c r="F502" s="767" t="e">
        <f t="shared" si="80"/>
        <v>#REF!</v>
      </c>
      <c r="G502" s="767">
        <f t="shared" si="80"/>
        <v>57847000</v>
      </c>
      <c r="H502" s="767">
        <f t="shared" si="80"/>
        <v>0</v>
      </c>
      <c r="I502" s="767">
        <f t="shared" si="80"/>
        <v>57847000</v>
      </c>
      <c r="J502" s="767" t="e">
        <f t="shared" si="80"/>
        <v>#REF!</v>
      </c>
      <c r="K502" s="386"/>
      <c r="L502" s="386"/>
      <c r="M502" s="386"/>
      <c r="N502" s="386"/>
      <c r="O502" s="386"/>
      <c r="P502" s="386"/>
      <c r="Q502" s="386"/>
      <c r="R502" s="386"/>
      <c r="S502" s="386"/>
      <c r="T502" s="386"/>
      <c r="U502" s="386"/>
      <c r="V502" s="387"/>
      <c r="W502" s="387"/>
    </row>
    <row r="503" spans="1:23" s="388" customFormat="1" hidden="1" outlineLevel="2">
      <c r="A503" s="678"/>
      <c r="B503" s="1010" t="s">
        <v>143</v>
      </c>
      <c r="C503" s="1011" t="s">
        <v>80</v>
      </c>
      <c r="D503" s="380" t="e">
        <f t="shared" ref="D503:J503" si="81">SUM(D505,D513)</f>
        <v>#REF!</v>
      </c>
      <c r="E503" s="767" t="e">
        <f t="shared" si="81"/>
        <v>#REF!</v>
      </c>
      <c r="F503" s="767" t="e">
        <f t="shared" si="81"/>
        <v>#REF!</v>
      </c>
      <c r="G503" s="767">
        <f t="shared" si="81"/>
        <v>57847000</v>
      </c>
      <c r="H503" s="767">
        <f t="shared" si="81"/>
        <v>0</v>
      </c>
      <c r="I503" s="767">
        <f t="shared" si="81"/>
        <v>57847000</v>
      </c>
      <c r="J503" s="767" t="e">
        <f t="shared" si="81"/>
        <v>#REF!</v>
      </c>
      <c r="K503" s="386"/>
      <c r="L503" s="386"/>
      <c r="M503" s="386"/>
      <c r="N503" s="386"/>
      <c r="O503" s="386"/>
      <c r="P503" s="386"/>
      <c r="Q503" s="386"/>
      <c r="R503" s="386"/>
      <c r="S503" s="386"/>
      <c r="T503" s="386"/>
      <c r="U503" s="386"/>
      <c r="V503" s="387"/>
      <c r="W503" s="387"/>
    </row>
    <row r="504" spans="1:23" s="390" customFormat="1" hidden="1" outlineLevel="2">
      <c r="A504" s="678"/>
      <c r="B504" s="1010" t="s">
        <v>81</v>
      </c>
      <c r="C504" s="1011"/>
      <c r="D504" s="380"/>
      <c r="E504" s="767"/>
      <c r="F504" s="767"/>
      <c r="G504" s="767"/>
      <c r="H504" s="767"/>
      <c r="I504" s="767"/>
      <c r="J504" s="767"/>
      <c r="K504" s="389"/>
      <c r="L504" s="389"/>
      <c r="M504" s="389"/>
      <c r="N504" s="389"/>
      <c r="O504" s="389"/>
      <c r="P504" s="389"/>
      <c r="Q504" s="389"/>
      <c r="R504" s="389"/>
      <c r="S504" s="389"/>
      <c r="T504" s="389"/>
      <c r="U504" s="389"/>
      <c r="V504" s="389"/>
      <c r="W504" s="389"/>
    </row>
    <row r="505" spans="1:23" s="388" customFormat="1" hidden="1" outlineLevel="2">
      <c r="A505" s="678" t="s">
        <v>207</v>
      </c>
      <c r="B505" s="1010" t="s">
        <v>651</v>
      </c>
      <c r="C505" s="1011" t="s">
        <v>1055</v>
      </c>
      <c r="D505" s="380" t="e">
        <f>'Pl 2016-20 PFC'!#REF!</f>
        <v>#REF!</v>
      </c>
      <c r="E505" s="767" t="e">
        <f>'Pl 2016-20 PFC'!#REF!</f>
        <v>#REF!</v>
      </c>
      <c r="F505" s="767" t="e">
        <f>'Pl 2016-20 PFC'!#REF!</f>
        <v>#REF!</v>
      </c>
      <c r="G505" s="767">
        <f>'Pl 2016-20 PFC'!D536+'Pl 2016-20 PFC'!D257</f>
        <v>42619000</v>
      </c>
      <c r="H505" s="767">
        <f>'Pl 2016-20 PFC'!E536+'Pl 2016-20 PFC'!E257</f>
        <v>0</v>
      </c>
      <c r="I505" s="767">
        <f>'Pl 2016-20 PFC'!F536+'Pl 2016-20 PFC'!F257</f>
        <v>42619000</v>
      </c>
      <c r="J505" s="767" t="e">
        <f>'Pl 2016-20 PFC'!#REF!</f>
        <v>#REF!</v>
      </c>
      <c r="K505" s="386"/>
      <c r="L505" s="386"/>
      <c r="M505" s="386"/>
      <c r="N505" s="386"/>
      <c r="O505" s="386"/>
      <c r="P505" s="386"/>
      <c r="Q505" s="386"/>
      <c r="R505" s="386"/>
      <c r="S505" s="386"/>
      <c r="T505" s="386"/>
      <c r="U505" s="386"/>
      <c r="V505" s="387"/>
      <c r="W505" s="387"/>
    </row>
    <row r="506" spans="1:23" s="390" customFormat="1" hidden="1" outlineLevel="2">
      <c r="A506" s="678" t="s">
        <v>400</v>
      </c>
      <c r="B506" s="1010" t="s">
        <v>401</v>
      </c>
      <c r="C506" s="1011" t="s">
        <v>219</v>
      </c>
      <c r="D506" s="380" t="e">
        <f>'Pl 2016-20 PFC'!#REF!</f>
        <v>#REF!</v>
      </c>
      <c r="E506" s="767" t="e">
        <f>'Pl 2016-20 PFC'!#REF!</f>
        <v>#REF!</v>
      </c>
      <c r="F506" s="767" t="e">
        <f>'Pl 2016-20 PFC'!#REF!</f>
        <v>#REF!</v>
      </c>
      <c r="G506" s="767">
        <f>'Pl 2016-20 PFC'!D543</f>
        <v>1987000</v>
      </c>
      <c r="H506" s="767">
        <f>'Pl 2016-20 PFC'!E543</f>
        <v>0</v>
      </c>
      <c r="I506" s="767">
        <f>'Pl 2016-20 PFC'!F543</f>
        <v>1987000</v>
      </c>
      <c r="J506" s="767" t="e">
        <f>'Pl 2016-20 PFC'!#REF!</f>
        <v>#REF!</v>
      </c>
      <c r="K506" s="389"/>
      <c r="L506" s="389"/>
      <c r="M506" s="389"/>
      <c r="N506" s="389"/>
      <c r="O506" s="389"/>
      <c r="P506" s="389"/>
      <c r="Q506" s="389"/>
      <c r="R506" s="389"/>
      <c r="S506" s="389"/>
      <c r="T506" s="389"/>
      <c r="U506" s="389"/>
      <c r="V506" s="389"/>
      <c r="W506" s="389"/>
    </row>
    <row r="507" spans="1:23" s="390" customFormat="1" hidden="1" outlineLevel="2">
      <c r="A507" s="678"/>
      <c r="B507" s="1010" t="s">
        <v>220</v>
      </c>
      <c r="C507" s="1011" t="s">
        <v>221</v>
      </c>
      <c r="D507" s="380" t="e">
        <f>'Pl 2016-20 PFC'!#REF!</f>
        <v>#REF!</v>
      </c>
      <c r="E507" s="767" t="e">
        <f>'Pl 2016-20 PFC'!#REF!</f>
        <v>#REF!</v>
      </c>
      <c r="F507" s="767" t="e">
        <f>'Pl 2016-20 PFC'!#REF!</f>
        <v>#REF!</v>
      </c>
      <c r="G507" s="767">
        <f>'Pl 2016-20 PFC'!D544</f>
        <v>881000</v>
      </c>
      <c r="H507" s="767">
        <f>'Pl 2016-20 PFC'!E544</f>
        <v>0</v>
      </c>
      <c r="I507" s="767">
        <f>'Pl 2016-20 PFC'!F544</f>
        <v>881000</v>
      </c>
      <c r="J507" s="767" t="e">
        <f>'Pl 2016-20 PFC'!#REF!</f>
        <v>#REF!</v>
      </c>
      <c r="K507" s="389"/>
      <c r="L507" s="389"/>
      <c r="M507" s="389"/>
      <c r="N507" s="389"/>
      <c r="O507" s="389"/>
      <c r="P507" s="389"/>
      <c r="Q507" s="389"/>
      <c r="R507" s="389"/>
      <c r="S507" s="389"/>
      <c r="T507" s="389"/>
      <c r="U507" s="389"/>
      <c r="V507" s="389"/>
      <c r="W507" s="389"/>
    </row>
    <row r="508" spans="1:23" s="390" customFormat="1" hidden="1" outlineLevel="2">
      <c r="A508" s="678"/>
      <c r="B508" s="1010" t="s">
        <v>222</v>
      </c>
      <c r="C508" s="1011" t="s">
        <v>223</v>
      </c>
      <c r="D508" s="380" t="e">
        <f>'Pl 2016-20 PFC'!#REF!</f>
        <v>#REF!</v>
      </c>
      <c r="E508" s="767" t="e">
        <f>'Pl 2016-20 PFC'!#REF!</f>
        <v>#REF!</v>
      </c>
      <c r="F508" s="767" t="e">
        <f>'Pl 2016-20 PFC'!#REF!</f>
        <v>#REF!</v>
      </c>
      <c r="G508" s="767">
        <f>'Pl 2016-20 PFC'!D545</f>
        <v>23498000</v>
      </c>
      <c r="H508" s="767">
        <f>'Pl 2016-20 PFC'!E545</f>
        <v>0</v>
      </c>
      <c r="I508" s="767">
        <f>'Pl 2016-20 PFC'!F545</f>
        <v>23498000</v>
      </c>
      <c r="J508" s="767" t="e">
        <f>'Pl 2016-20 PFC'!#REF!</f>
        <v>#REF!</v>
      </c>
      <c r="K508" s="389"/>
      <c r="L508" s="389"/>
      <c r="M508" s="389"/>
      <c r="N508" s="389"/>
      <c r="O508" s="389"/>
      <c r="P508" s="389"/>
      <c r="Q508" s="389"/>
      <c r="R508" s="389"/>
      <c r="S508" s="389"/>
      <c r="T508" s="389"/>
      <c r="U508" s="389"/>
      <c r="V508" s="389"/>
      <c r="W508" s="389"/>
    </row>
    <row r="509" spans="1:23" s="390" customFormat="1" hidden="1" outlineLevel="2">
      <c r="A509" s="678"/>
      <c r="B509" s="1010" t="s">
        <v>224</v>
      </c>
      <c r="C509" s="1011" t="s">
        <v>225</v>
      </c>
      <c r="D509" s="380" t="e">
        <f>'Pl 2016-20 PFC'!#REF!</f>
        <v>#REF!</v>
      </c>
      <c r="E509" s="767" t="e">
        <f>'Pl 2016-20 PFC'!#REF!</f>
        <v>#REF!</v>
      </c>
      <c r="F509" s="767" t="e">
        <f>'Pl 2016-20 PFC'!#REF!</f>
        <v>#REF!</v>
      </c>
      <c r="G509" s="767">
        <f>'Pl 2016-20 PFC'!D547</f>
        <v>0</v>
      </c>
      <c r="H509" s="767">
        <f>'Pl 2016-20 PFC'!E547</f>
        <v>0</v>
      </c>
      <c r="I509" s="767">
        <f>'Pl 2016-20 PFC'!F547</f>
        <v>0</v>
      </c>
      <c r="J509" s="767" t="e">
        <f>'Pl 2016-20 PFC'!#REF!</f>
        <v>#REF!</v>
      </c>
      <c r="K509" s="389"/>
      <c r="L509" s="389"/>
      <c r="M509" s="389"/>
      <c r="N509" s="389"/>
      <c r="O509" s="389"/>
      <c r="P509" s="389"/>
      <c r="Q509" s="389"/>
      <c r="R509" s="389"/>
      <c r="S509" s="389"/>
      <c r="T509" s="389"/>
      <c r="U509" s="389"/>
      <c r="V509" s="389"/>
      <c r="W509" s="389"/>
    </row>
    <row r="510" spans="1:23" s="390" customFormat="1" hidden="1" outlineLevel="2">
      <c r="A510" s="678"/>
      <c r="B510" s="1010" t="s">
        <v>226</v>
      </c>
      <c r="C510" s="1011" t="s">
        <v>227</v>
      </c>
      <c r="D510" s="380" t="e">
        <f>'Pl 2016-20 PFC'!#REF!</f>
        <v>#REF!</v>
      </c>
      <c r="E510" s="767" t="e">
        <f>'Pl 2016-20 PFC'!#REF!</f>
        <v>#REF!</v>
      </c>
      <c r="F510" s="767" t="e">
        <f>'Pl 2016-20 PFC'!#REF!</f>
        <v>#REF!</v>
      </c>
      <c r="G510" s="767">
        <f>'Pl 2016-20 PFC'!D548</f>
        <v>2750000</v>
      </c>
      <c r="H510" s="767">
        <f>'Pl 2016-20 PFC'!E548</f>
        <v>0</v>
      </c>
      <c r="I510" s="767">
        <f>'Pl 2016-20 PFC'!F548</f>
        <v>2750000</v>
      </c>
      <c r="J510" s="767" t="e">
        <f>'Pl 2016-20 PFC'!#REF!</f>
        <v>#REF!</v>
      </c>
      <c r="K510" s="389"/>
      <c r="L510" s="389"/>
      <c r="M510" s="389"/>
      <c r="N510" s="389"/>
      <c r="O510" s="389"/>
      <c r="P510" s="389"/>
      <c r="Q510" s="389"/>
      <c r="R510" s="389"/>
      <c r="S510" s="389"/>
      <c r="T510" s="389"/>
      <c r="U510" s="389"/>
      <c r="V510" s="389"/>
      <c r="W510" s="389"/>
    </row>
    <row r="511" spans="1:23" s="390" customFormat="1" hidden="1" outlineLevel="2">
      <c r="A511" s="678"/>
      <c r="B511" s="1010" t="s">
        <v>229</v>
      </c>
      <c r="C511" s="1011" t="s">
        <v>230</v>
      </c>
      <c r="D511" s="380" t="e">
        <f>'Pl 2016-20 PFC'!#REF!</f>
        <v>#REF!</v>
      </c>
      <c r="E511" s="767" t="e">
        <f>'Pl 2016-20 PFC'!#REF!</f>
        <v>#REF!</v>
      </c>
      <c r="F511" s="767" t="e">
        <f>'Pl 2016-20 PFC'!#REF!</f>
        <v>#REF!</v>
      </c>
      <c r="G511" s="767">
        <f>'Pl 2016-20 PFC'!D549</f>
        <v>100000</v>
      </c>
      <c r="H511" s="767">
        <f>'Pl 2016-20 PFC'!E549</f>
        <v>0</v>
      </c>
      <c r="I511" s="767">
        <f>'Pl 2016-20 PFC'!F549</f>
        <v>100000</v>
      </c>
      <c r="J511" s="767" t="e">
        <f>'Pl 2016-20 PFC'!#REF!</f>
        <v>#REF!</v>
      </c>
      <c r="K511" s="389"/>
      <c r="L511" s="389"/>
      <c r="M511" s="389"/>
      <c r="N511" s="389"/>
      <c r="O511" s="389"/>
      <c r="P511" s="389"/>
      <c r="Q511" s="389"/>
      <c r="R511" s="389"/>
      <c r="S511" s="389"/>
      <c r="T511" s="389"/>
      <c r="U511" s="389"/>
      <c r="V511" s="389"/>
      <c r="W511" s="389"/>
    </row>
    <row r="512" spans="1:23" s="390" customFormat="1" hidden="1" outlineLevel="2">
      <c r="A512" s="678"/>
      <c r="B512" s="1010" t="s">
        <v>231</v>
      </c>
      <c r="C512" s="1011" t="s">
        <v>232</v>
      </c>
      <c r="D512" s="380" t="e">
        <f>'Pl 2016-20 PFC'!#REF!</f>
        <v>#REF!</v>
      </c>
      <c r="E512" s="767" t="e">
        <f>'Pl 2016-20 PFC'!#REF!</f>
        <v>#REF!</v>
      </c>
      <c r="F512" s="767" t="e">
        <f>'Pl 2016-20 PFC'!#REF!</f>
        <v>#REF!</v>
      </c>
      <c r="G512" s="767">
        <f>'Pl 2016-20 PFC'!D551</f>
        <v>6714000</v>
      </c>
      <c r="H512" s="767">
        <f>'Pl 2016-20 PFC'!E551</f>
        <v>0</v>
      </c>
      <c r="I512" s="767">
        <f>'Pl 2016-20 PFC'!F551</f>
        <v>6714000</v>
      </c>
      <c r="J512" s="767" t="e">
        <f>'Pl 2016-20 PFC'!#REF!</f>
        <v>#REF!</v>
      </c>
      <c r="K512" s="389"/>
      <c r="L512" s="389"/>
      <c r="M512" s="389"/>
      <c r="N512" s="389"/>
      <c r="O512" s="389"/>
      <c r="P512" s="389"/>
      <c r="Q512" s="389"/>
      <c r="R512" s="389"/>
      <c r="S512" s="389"/>
      <c r="T512" s="389"/>
      <c r="U512" s="389"/>
      <c r="V512" s="389"/>
      <c r="W512" s="389"/>
    </row>
    <row r="513" spans="1:24" s="388" customFormat="1" hidden="1" outlineLevel="2">
      <c r="A513" s="678" t="s">
        <v>210</v>
      </c>
      <c r="B513" s="1010" t="s">
        <v>402</v>
      </c>
      <c r="C513" s="1011" t="s">
        <v>80</v>
      </c>
      <c r="D513" s="380" t="e">
        <f>'Pl 2016-20 PFC'!#REF!</f>
        <v>#REF!</v>
      </c>
      <c r="E513" s="767" t="e">
        <f>'Pl 2016-20 PFC'!#REF!</f>
        <v>#REF!</v>
      </c>
      <c r="F513" s="767" t="e">
        <f>'Pl 2016-20 PFC'!#REF!</f>
        <v>#REF!</v>
      </c>
      <c r="G513" s="767">
        <f>'Pl 2016-20 PFC'!D552</f>
        <v>15228000</v>
      </c>
      <c r="H513" s="767">
        <f>'Pl 2016-20 PFC'!E552</f>
        <v>0</v>
      </c>
      <c r="I513" s="767">
        <f>'Pl 2016-20 PFC'!F552</f>
        <v>15228000</v>
      </c>
      <c r="J513" s="767" t="e">
        <f>'Pl 2016-20 PFC'!#REF!</f>
        <v>#REF!</v>
      </c>
      <c r="K513" s="386"/>
      <c r="L513" s="386"/>
      <c r="M513" s="386"/>
      <c r="N513" s="386"/>
      <c r="O513" s="386"/>
      <c r="P513" s="386"/>
      <c r="Q513" s="386"/>
      <c r="R513" s="386"/>
      <c r="S513" s="386"/>
      <c r="T513" s="386"/>
      <c r="U513" s="386"/>
      <c r="V513" s="387"/>
      <c r="W513" s="387"/>
    </row>
    <row r="514" spans="1:24" s="388" customFormat="1" hidden="1" outlineLevel="2">
      <c r="A514" s="678"/>
      <c r="B514" s="1010" t="s">
        <v>471</v>
      </c>
      <c r="C514" s="1011" t="s">
        <v>472</v>
      </c>
      <c r="D514" s="380" t="e">
        <f t="shared" ref="D514:J514" si="82">SUM(D515:D516)</f>
        <v>#REF!</v>
      </c>
      <c r="E514" s="767" t="e">
        <f t="shared" si="82"/>
        <v>#REF!</v>
      </c>
      <c r="F514" s="767" t="e">
        <f t="shared" si="82"/>
        <v>#REF!</v>
      </c>
      <c r="G514" s="767">
        <f>SUM(G515:G516)</f>
        <v>5957000</v>
      </c>
      <c r="H514" s="767">
        <f>SUM(H515:H516)</f>
        <v>0</v>
      </c>
      <c r="I514" s="767">
        <f t="shared" si="82"/>
        <v>5957000</v>
      </c>
      <c r="J514" s="767" t="e">
        <f t="shared" si="82"/>
        <v>#REF!</v>
      </c>
      <c r="K514" s="386"/>
      <c r="L514" s="386"/>
      <c r="M514" s="386"/>
      <c r="N514" s="386"/>
      <c r="O514" s="386"/>
      <c r="P514" s="386"/>
      <c r="Q514" s="386"/>
      <c r="R514" s="386"/>
      <c r="S514" s="386"/>
      <c r="T514" s="386"/>
      <c r="U514" s="386"/>
      <c r="V514" s="387"/>
      <c r="W514" s="387"/>
    </row>
    <row r="515" spans="1:24" s="390" customFormat="1" hidden="1" outlineLevel="2">
      <c r="A515" s="678"/>
      <c r="B515" s="1010" t="s">
        <v>215</v>
      </c>
      <c r="C515" s="1011" t="s">
        <v>216</v>
      </c>
      <c r="D515" s="380" t="e">
        <f>'Pl 2016-20 PFC'!#REF!</f>
        <v>#REF!</v>
      </c>
      <c r="E515" s="767" t="e">
        <f>'Pl 2016-20 PFC'!#REF!</f>
        <v>#REF!</v>
      </c>
      <c r="F515" s="767" t="e">
        <f>'Pl 2016-20 PFC'!#REF!</f>
        <v>#REF!</v>
      </c>
      <c r="G515" s="767">
        <f>'Pl 2016-20 PFC'!D538</f>
        <v>4314000</v>
      </c>
      <c r="H515" s="767">
        <f>'Pl 2016-20 PFC'!E538</f>
        <v>0</v>
      </c>
      <c r="I515" s="767">
        <f>'Pl 2016-20 PFC'!F538</f>
        <v>4314000</v>
      </c>
      <c r="J515" s="767" t="e">
        <f>'Pl 2016-20 PFC'!#REF!</f>
        <v>#REF!</v>
      </c>
      <c r="K515" s="389"/>
      <c r="L515" s="389"/>
      <c r="M515" s="389"/>
      <c r="N515" s="389"/>
      <c r="O515" s="389"/>
      <c r="P515" s="389"/>
      <c r="Q515" s="389"/>
      <c r="R515" s="389"/>
      <c r="S515" s="389"/>
      <c r="T515" s="389"/>
      <c r="U515" s="389"/>
      <c r="V515" s="389"/>
      <c r="W515" s="389"/>
    </row>
    <row r="516" spans="1:24" s="390" customFormat="1" hidden="1" outlineLevel="2">
      <c r="A516" s="678"/>
      <c r="B516" s="1010" t="s">
        <v>217</v>
      </c>
      <c r="C516" s="1011" t="s">
        <v>218</v>
      </c>
      <c r="D516" s="380" t="e">
        <f>'Pl 2016-20 PFC'!#REF!</f>
        <v>#REF!</v>
      </c>
      <c r="E516" s="767" t="e">
        <f>'Pl 2016-20 PFC'!#REF!</f>
        <v>#REF!</v>
      </c>
      <c r="F516" s="767" t="e">
        <f>'Pl 2016-20 PFC'!#REF!</f>
        <v>#REF!</v>
      </c>
      <c r="G516" s="767">
        <f>'Pl 2016-20 PFC'!D542</f>
        <v>1643000</v>
      </c>
      <c r="H516" s="767">
        <f>'Pl 2016-20 PFC'!E542</f>
        <v>0</v>
      </c>
      <c r="I516" s="767">
        <f>'Pl 2016-20 PFC'!F542</f>
        <v>1643000</v>
      </c>
      <c r="J516" s="767" t="e">
        <f>'Pl 2016-20 PFC'!#REF!</f>
        <v>#REF!</v>
      </c>
      <c r="K516" s="389"/>
      <c r="L516" s="389"/>
      <c r="M516" s="389"/>
      <c r="N516" s="389"/>
      <c r="O516" s="389"/>
      <c r="P516" s="389"/>
      <c r="Q516" s="389"/>
      <c r="R516" s="389"/>
      <c r="S516" s="389"/>
      <c r="T516" s="389"/>
      <c r="U516" s="389"/>
      <c r="V516" s="389"/>
      <c r="W516" s="389"/>
    </row>
    <row r="517" spans="1:24" s="388" customFormat="1" hidden="1" outlineLevel="2">
      <c r="A517" s="678"/>
      <c r="B517" s="1010" t="s">
        <v>235</v>
      </c>
      <c r="C517" s="1011" t="s">
        <v>473</v>
      </c>
      <c r="D517" s="380" t="e">
        <f t="shared" ref="D517:J517" si="83">SUM(D518:D534)</f>
        <v>#REF!</v>
      </c>
      <c r="E517" s="767" t="e">
        <f t="shared" si="83"/>
        <v>#REF!</v>
      </c>
      <c r="F517" s="767" t="e">
        <f t="shared" si="83"/>
        <v>#REF!</v>
      </c>
      <c r="G517" s="767">
        <f>SUM(G518:G534)</f>
        <v>15194000</v>
      </c>
      <c r="H517" s="767">
        <f>SUM(H518:H534)</f>
        <v>0</v>
      </c>
      <c r="I517" s="767">
        <f t="shared" si="83"/>
        <v>15194000</v>
      </c>
      <c r="J517" s="767" t="e">
        <f t="shared" si="83"/>
        <v>#REF!</v>
      </c>
      <c r="K517" s="386"/>
      <c r="L517" s="386"/>
      <c r="M517" s="386"/>
      <c r="N517" s="386"/>
      <c r="O517" s="386"/>
      <c r="P517" s="386"/>
      <c r="Q517" s="386"/>
      <c r="R517" s="386"/>
      <c r="S517" s="386"/>
      <c r="T517" s="386"/>
      <c r="U517" s="386"/>
      <c r="V517" s="387"/>
      <c r="W517" s="387"/>
    </row>
    <row r="518" spans="1:24" s="394" customFormat="1" hidden="1" outlineLevel="2">
      <c r="A518" s="678"/>
      <c r="B518" s="1010" t="s">
        <v>237</v>
      </c>
      <c r="C518" s="1011" t="s">
        <v>238</v>
      </c>
      <c r="D518" s="380" t="e">
        <f>'Pl 2016-20 PFC'!#REF!</f>
        <v>#REF!</v>
      </c>
      <c r="E518" s="767" t="e">
        <f>'Pl 2016-20 PFC'!#REF!</f>
        <v>#REF!</v>
      </c>
      <c r="F518" s="767" t="e">
        <f>'Pl 2016-20 PFC'!#REF!</f>
        <v>#REF!</v>
      </c>
      <c r="G518" s="767">
        <f>'Pl 2016-20 PFC'!D554</f>
        <v>1680000</v>
      </c>
      <c r="H518" s="767">
        <f>'Pl 2016-20 PFC'!E554</f>
        <v>0</v>
      </c>
      <c r="I518" s="767">
        <f>'Pl 2016-20 PFC'!F554</f>
        <v>1680000</v>
      </c>
      <c r="J518" s="767" t="e">
        <f>'Pl 2016-20 PFC'!#REF!</f>
        <v>#REF!</v>
      </c>
      <c r="K518" s="389"/>
      <c r="L518" s="389"/>
      <c r="M518" s="389"/>
      <c r="N518" s="389"/>
      <c r="O518" s="389"/>
      <c r="P518" s="389"/>
      <c r="Q518" s="389"/>
      <c r="R518" s="389"/>
      <c r="S518" s="389"/>
      <c r="T518" s="389"/>
      <c r="U518" s="389"/>
      <c r="V518" s="392"/>
      <c r="W518" s="392"/>
      <c r="X518" s="393"/>
    </row>
    <row r="519" spans="1:24" s="390" customFormat="1" ht="16.5" hidden="1" outlineLevel="2" thickBot="1">
      <c r="A519" s="679"/>
      <c r="B519" s="1182" t="s">
        <v>239</v>
      </c>
      <c r="C519" s="1011" t="s">
        <v>240</v>
      </c>
      <c r="D519" s="380" t="e">
        <f>'Pl 2016-20 PFC'!#REF!</f>
        <v>#REF!</v>
      </c>
      <c r="E519" s="767" t="e">
        <f>'Pl 2016-20 PFC'!#REF!</f>
        <v>#REF!</v>
      </c>
      <c r="F519" s="767" t="e">
        <f>'Pl 2016-20 PFC'!#REF!</f>
        <v>#REF!</v>
      </c>
      <c r="G519" s="767">
        <f>'Pl 2016-20 PFC'!D555</f>
        <v>80000</v>
      </c>
      <c r="H519" s="767">
        <f>'Pl 2016-20 PFC'!E555</f>
        <v>0</v>
      </c>
      <c r="I519" s="767">
        <f>'Pl 2016-20 PFC'!F555</f>
        <v>80000</v>
      </c>
      <c r="J519" s="767" t="e">
        <f>'Pl 2016-20 PFC'!#REF!</f>
        <v>#REF!</v>
      </c>
      <c r="K519" s="389"/>
      <c r="L519" s="389"/>
      <c r="M519" s="389"/>
      <c r="N519" s="389"/>
      <c r="O519" s="389"/>
      <c r="P519" s="389"/>
      <c r="Q519" s="389"/>
      <c r="R519" s="389"/>
      <c r="S519" s="389"/>
      <c r="T519" s="389"/>
      <c r="U519" s="389"/>
      <c r="V519" s="389"/>
      <c r="W519" s="389"/>
    </row>
    <row r="520" spans="1:24" s="390" customFormat="1" hidden="1" outlineLevel="2">
      <c r="A520" s="678"/>
      <c r="B520" s="1010" t="s">
        <v>241</v>
      </c>
      <c r="C520" s="1011" t="s">
        <v>242</v>
      </c>
      <c r="D520" s="380" t="e">
        <f>'Pl 2016-20 PFC'!#REF!</f>
        <v>#REF!</v>
      </c>
      <c r="E520" s="767" t="e">
        <f>'Pl 2016-20 PFC'!#REF!</f>
        <v>#REF!</v>
      </c>
      <c r="F520" s="767" t="e">
        <f>'Pl 2016-20 PFC'!#REF!</f>
        <v>#REF!</v>
      </c>
      <c r="G520" s="767">
        <f>'Pl 2016-20 PFC'!D556</f>
        <v>3544000</v>
      </c>
      <c r="H520" s="767">
        <f>'Pl 2016-20 PFC'!E556</f>
        <v>0</v>
      </c>
      <c r="I520" s="767">
        <f>'Pl 2016-20 PFC'!F556</f>
        <v>3544000</v>
      </c>
      <c r="J520" s="767" t="e">
        <f>'Pl 2016-20 PFC'!#REF!</f>
        <v>#REF!</v>
      </c>
      <c r="K520" s="389"/>
      <c r="L520" s="389"/>
      <c r="M520" s="389"/>
      <c r="N520" s="389"/>
      <c r="O520" s="389"/>
      <c r="P520" s="389"/>
      <c r="Q520" s="389"/>
      <c r="R520" s="389"/>
      <c r="S520" s="389"/>
      <c r="T520" s="389"/>
      <c r="U520" s="389"/>
      <c r="V520" s="389"/>
      <c r="W520" s="389"/>
    </row>
    <row r="521" spans="1:24" s="390" customFormat="1" hidden="1" outlineLevel="2">
      <c r="A521" s="678"/>
      <c r="B521" s="1010" t="s">
        <v>243</v>
      </c>
      <c r="C521" s="1011" t="s">
        <v>244</v>
      </c>
      <c r="D521" s="380" t="e">
        <f>'Pl 2016-20 PFC'!#REF!</f>
        <v>#REF!</v>
      </c>
      <c r="E521" s="767" t="e">
        <f>'Pl 2016-20 PFC'!#REF!</f>
        <v>#REF!</v>
      </c>
      <c r="F521" s="767" t="e">
        <f>'Pl 2016-20 PFC'!#REF!</f>
        <v>#REF!</v>
      </c>
      <c r="G521" s="767">
        <f>'Pl 2016-20 PFC'!D557</f>
        <v>1112000</v>
      </c>
      <c r="H521" s="767">
        <f>'Pl 2016-20 PFC'!E557</f>
        <v>0</v>
      </c>
      <c r="I521" s="767">
        <f>'Pl 2016-20 PFC'!F557</f>
        <v>1112000</v>
      </c>
      <c r="J521" s="767" t="e">
        <f>'Pl 2016-20 PFC'!#REF!</f>
        <v>#REF!</v>
      </c>
      <c r="K521" s="389"/>
      <c r="L521" s="389"/>
      <c r="M521" s="389"/>
      <c r="N521" s="389"/>
      <c r="O521" s="389"/>
      <c r="P521" s="389"/>
      <c r="Q521" s="389"/>
      <c r="R521" s="389"/>
      <c r="S521" s="389"/>
      <c r="T521" s="389"/>
      <c r="U521" s="389"/>
      <c r="V521" s="389"/>
      <c r="W521" s="389"/>
    </row>
    <row r="522" spans="1:24" s="390" customFormat="1" hidden="1" outlineLevel="2">
      <c r="A522" s="678"/>
      <c r="B522" s="1010" t="s">
        <v>245</v>
      </c>
      <c r="C522" s="1011" t="s">
        <v>246</v>
      </c>
      <c r="D522" s="380" t="e">
        <f>'Pl 2016-20 PFC'!#REF!</f>
        <v>#REF!</v>
      </c>
      <c r="E522" s="767" t="e">
        <f>'Pl 2016-20 PFC'!#REF!</f>
        <v>#REF!</v>
      </c>
      <c r="F522" s="767" t="e">
        <f>'Pl 2016-20 PFC'!#REF!</f>
        <v>#REF!</v>
      </c>
      <c r="G522" s="767">
        <f>'Pl 2016-20 PFC'!D558</f>
        <v>61000</v>
      </c>
      <c r="H522" s="767">
        <f>'Pl 2016-20 PFC'!E558</f>
        <v>0</v>
      </c>
      <c r="I522" s="767">
        <f>'Pl 2016-20 PFC'!F558</f>
        <v>61000</v>
      </c>
      <c r="J522" s="767" t="e">
        <f>'Pl 2016-20 PFC'!#REF!</f>
        <v>#REF!</v>
      </c>
      <c r="K522" s="389"/>
      <c r="L522" s="389"/>
      <c r="M522" s="389"/>
      <c r="N522" s="389"/>
      <c r="O522" s="389"/>
      <c r="P522" s="389"/>
      <c r="Q522" s="389"/>
      <c r="R522" s="389"/>
      <c r="S522" s="389"/>
      <c r="T522" s="389"/>
      <c r="U522" s="389"/>
      <c r="V522" s="389"/>
      <c r="W522" s="389"/>
    </row>
    <row r="523" spans="1:24" s="390" customFormat="1" hidden="1" outlineLevel="2">
      <c r="A523" s="678"/>
      <c r="B523" s="1010" t="s">
        <v>247</v>
      </c>
      <c r="C523" s="1011" t="s">
        <v>248</v>
      </c>
      <c r="D523" s="380" t="e">
        <f>'Pl 2016-20 PFC'!#REF!</f>
        <v>#REF!</v>
      </c>
      <c r="E523" s="767" t="e">
        <f>'Pl 2016-20 PFC'!#REF!</f>
        <v>#REF!</v>
      </c>
      <c r="F523" s="767" t="e">
        <f>'Pl 2016-20 PFC'!#REF!</f>
        <v>#REF!</v>
      </c>
      <c r="G523" s="767">
        <f>'Pl 2016-20 PFC'!D559</f>
        <v>0</v>
      </c>
      <c r="H523" s="767">
        <f>'Pl 2016-20 PFC'!E559</f>
        <v>0</v>
      </c>
      <c r="I523" s="767">
        <f>'Pl 2016-20 PFC'!F559</f>
        <v>0</v>
      </c>
      <c r="J523" s="767" t="e">
        <f>'Pl 2016-20 PFC'!#REF!</f>
        <v>#REF!</v>
      </c>
      <c r="K523" s="389"/>
      <c r="L523" s="389"/>
      <c r="M523" s="389"/>
      <c r="N523" s="389"/>
      <c r="O523" s="389"/>
      <c r="P523" s="389"/>
      <c r="Q523" s="389"/>
      <c r="R523" s="389"/>
      <c r="S523" s="389"/>
      <c r="T523" s="389"/>
      <c r="U523" s="389"/>
      <c r="V523" s="389"/>
      <c r="W523" s="389"/>
    </row>
    <row r="524" spans="1:24" s="390" customFormat="1" hidden="1" outlineLevel="2">
      <c r="A524" s="678"/>
      <c r="B524" s="1010" t="s">
        <v>249</v>
      </c>
      <c r="C524" s="1011" t="s">
        <v>250</v>
      </c>
      <c r="D524" s="380" t="e">
        <f>'Pl 2016-20 PFC'!#REF!</f>
        <v>#REF!</v>
      </c>
      <c r="E524" s="767" t="e">
        <f>'Pl 2016-20 PFC'!#REF!</f>
        <v>#REF!</v>
      </c>
      <c r="F524" s="767" t="e">
        <f>'Pl 2016-20 PFC'!#REF!</f>
        <v>#REF!</v>
      </c>
      <c r="G524" s="767">
        <f>'Pl 2016-20 PFC'!D560</f>
        <v>2000</v>
      </c>
      <c r="H524" s="767">
        <f>'Pl 2016-20 PFC'!E560</f>
        <v>0</v>
      </c>
      <c r="I524" s="767">
        <f>'Pl 2016-20 PFC'!F560</f>
        <v>2000</v>
      </c>
      <c r="J524" s="767" t="e">
        <f>'Pl 2016-20 PFC'!#REF!</f>
        <v>#REF!</v>
      </c>
      <c r="K524" s="389"/>
      <c r="L524" s="389"/>
      <c r="M524" s="389"/>
      <c r="N524" s="389"/>
      <c r="O524" s="389"/>
      <c r="P524" s="389"/>
      <c r="Q524" s="389"/>
      <c r="R524" s="389"/>
      <c r="S524" s="389"/>
      <c r="T524" s="389"/>
      <c r="U524" s="389"/>
      <c r="V524" s="389"/>
      <c r="W524" s="389"/>
    </row>
    <row r="525" spans="1:24" s="390" customFormat="1" hidden="1" outlineLevel="2">
      <c r="A525" s="678"/>
      <c r="B525" s="1010" t="s">
        <v>251</v>
      </c>
      <c r="C525" s="1011" t="s">
        <v>252</v>
      </c>
      <c r="D525" s="380" t="e">
        <f>'Pl 2016-20 PFC'!#REF!</f>
        <v>#REF!</v>
      </c>
      <c r="E525" s="767" t="e">
        <f>'Pl 2016-20 PFC'!#REF!</f>
        <v>#REF!</v>
      </c>
      <c r="F525" s="767" t="e">
        <f>'Pl 2016-20 PFC'!#REF!</f>
        <v>#REF!</v>
      </c>
      <c r="G525" s="767">
        <f>'Pl 2016-20 PFC'!D561</f>
        <v>46000</v>
      </c>
      <c r="H525" s="767">
        <f>'Pl 2016-20 PFC'!E561</f>
        <v>0</v>
      </c>
      <c r="I525" s="767">
        <f>'Pl 2016-20 PFC'!F561</f>
        <v>46000</v>
      </c>
      <c r="J525" s="767" t="e">
        <f>'Pl 2016-20 PFC'!#REF!</f>
        <v>#REF!</v>
      </c>
      <c r="K525" s="389"/>
      <c r="L525" s="389"/>
      <c r="M525" s="389"/>
      <c r="N525" s="389"/>
      <c r="O525" s="389"/>
      <c r="P525" s="389"/>
      <c r="Q525" s="389"/>
      <c r="R525" s="389"/>
      <c r="S525" s="389"/>
      <c r="T525" s="389"/>
      <c r="U525" s="389"/>
      <c r="V525" s="389"/>
      <c r="W525" s="389"/>
    </row>
    <row r="526" spans="1:24" s="390" customFormat="1" hidden="1" outlineLevel="2">
      <c r="A526" s="678"/>
      <c r="B526" s="1042" t="s">
        <v>623</v>
      </c>
      <c r="C526" s="1011" t="s">
        <v>624</v>
      </c>
      <c r="D526" s="380" t="e">
        <f>'Pl 2016-20 PFC'!#REF!</f>
        <v>#REF!</v>
      </c>
      <c r="E526" s="767" t="e">
        <f>'Pl 2016-20 PFC'!#REF!</f>
        <v>#REF!</v>
      </c>
      <c r="F526" s="767" t="e">
        <f>'Pl 2016-20 PFC'!#REF!</f>
        <v>#REF!</v>
      </c>
      <c r="G526" s="767">
        <f>'Pl 2016-20 PFC'!D563</f>
        <v>0</v>
      </c>
      <c r="H526" s="767">
        <f>'Pl 2016-20 PFC'!E563</f>
        <v>0</v>
      </c>
      <c r="I526" s="767">
        <f>'Pl 2016-20 PFC'!F563</f>
        <v>0</v>
      </c>
      <c r="J526" s="767" t="e">
        <f>'Pl 2016-20 PFC'!#REF!</f>
        <v>#REF!</v>
      </c>
      <c r="K526" s="389"/>
      <c r="L526" s="389"/>
      <c r="M526" s="389"/>
      <c r="N526" s="389"/>
      <c r="O526" s="389"/>
      <c r="P526" s="389"/>
      <c r="Q526" s="389"/>
      <c r="R526" s="389"/>
      <c r="S526" s="389"/>
      <c r="T526" s="389"/>
      <c r="U526" s="389"/>
      <c r="V526" s="389"/>
      <c r="W526" s="389"/>
    </row>
    <row r="527" spans="1:24" s="390" customFormat="1" hidden="1" outlineLevel="2">
      <c r="A527" s="678"/>
      <c r="B527" s="1010" t="s">
        <v>253</v>
      </c>
      <c r="C527" s="1011" t="s">
        <v>254</v>
      </c>
      <c r="D527" s="380" t="e">
        <f>'Pl 2016-20 PFC'!#REF!</f>
        <v>#REF!</v>
      </c>
      <c r="E527" s="767" t="e">
        <f>'Pl 2016-20 PFC'!#REF!</f>
        <v>#REF!</v>
      </c>
      <c r="F527" s="767" t="e">
        <f>'Pl 2016-20 PFC'!#REF!</f>
        <v>#REF!</v>
      </c>
      <c r="G527" s="767">
        <f>'Pl 2016-20 PFC'!D563</f>
        <v>0</v>
      </c>
      <c r="H527" s="767">
        <f>'Pl 2016-20 PFC'!E563</f>
        <v>0</v>
      </c>
      <c r="I527" s="767">
        <f>'Pl 2016-20 PFC'!F563</f>
        <v>0</v>
      </c>
      <c r="J527" s="767" t="e">
        <f>'Pl 2016-20 PFC'!#REF!</f>
        <v>#REF!</v>
      </c>
      <c r="K527" s="389"/>
      <c r="L527" s="389"/>
      <c r="M527" s="389"/>
      <c r="N527" s="389"/>
      <c r="O527" s="389"/>
      <c r="P527" s="389"/>
      <c r="Q527" s="389"/>
      <c r="R527" s="389"/>
      <c r="S527" s="389"/>
      <c r="T527" s="389"/>
      <c r="U527" s="389"/>
      <c r="V527" s="389"/>
      <c r="W527" s="389"/>
    </row>
    <row r="528" spans="1:24" s="390" customFormat="1" hidden="1" outlineLevel="2">
      <c r="A528" s="678"/>
      <c r="B528" s="1010" t="s">
        <v>124</v>
      </c>
      <c r="C528" s="1011" t="s">
        <v>255</v>
      </c>
      <c r="D528" s="380" t="e">
        <f>'Pl 2016-20 PFC'!#REF!</f>
        <v>#REF!</v>
      </c>
      <c r="E528" s="767" t="e">
        <f>'Pl 2016-20 PFC'!#REF!</f>
        <v>#REF!</v>
      </c>
      <c r="F528" s="767" t="e">
        <f>'Pl 2016-20 PFC'!#REF!</f>
        <v>#REF!</v>
      </c>
      <c r="G528" s="767">
        <f>'Pl 2016-20 PFC'!D564</f>
        <v>518000</v>
      </c>
      <c r="H528" s="767">
        <f>'Pl 2016-20 PFC'!E564</f>
        <v>0</v>
      </c>
      <c r="I528" s="767">
        <f>'Pl 2016-20 PFC'!F564</f>
        <v>518000</v>
      </c>
      <c r="J528" s="767" t="e">
        <f>'Pl 2016-20 PFC'!#REF!</f>
        <v>#REF!</v>
      </c>
      <c r="K528" s="389"/>
      <c r="L528" s="389"/>
      <c r="M528" s="389"/>
      <c r="N528" s="389"/>
      <c r="O528" s="389"/>
      <c r="P528" s="389"/>
      <c r="Q528" s="389"/>
      <c r="R528" s="389"/>
      <c r="S528" s="389"/>
      <c r="T528" s="389"/>
      <c r="U528" s="389"/>
      <c r="V528" s="389"/>
      <c r="W528" s="389"/>
    </row>
    <row r="529" spans="1:23" s="390" customFormat="1" hidden="1" outlineLevel="2">
      <c r="A529" s="678"/>
      <c r="B529" s="1010" t="s">
        <v>256</v>
      </c>
      <c r="C529" s="1011" t="s">
        <v>257</v>
      </c>
      <c r="D529" s="380" t="e">
        <f>'Pl 2016-20 PFC'!#REF!</f>
        <v>#REF!</v>
      </c>
      <c r="E529" s="767" t="e">
        <f>'Pl 2016-20 PFC'!#REF!</f>
        <v>#REF!</v>
      </c>
      <c r="F529" s="767" t="e">
        <f>'Pl 2016-20 PFC'!#REF!</f>
        <v>#REF!</v>
      </c>
      <c r="G529" s="767">
        <f>'Pl 2016-20 PFC'!D565</f>
        <v>1000</v>
      </c>
      <c r="H529" s="767">
        <f>'Pl 2016-20 PFC'!E565</f>
        <v>0</v>
      </c>
      <c r="I529" s="767">
        <f>'Pl 2016-20 PFC'!F565</f>
        <v>1000</v>
      </c>
      <c r="J529" s="767" t="e">
        <f>'Pl 2016-20 PFC'!#REF!</f>
        <v>#REF!</v>
      </c>
      <c r="K529" s="389"/>
      <c r="L529" s="389"/>
      <c r="M529" s="389"/>
      <c r="N529" s="389"/>
      <c r="O529" s="389"/>
      <c r="P529" s="389"/>
      <c r="Q529" s="389"/>
      <c r="R529" s="389"/>
      <c r="S529" s="389"/>
      <c r="T529" s="389"/>
      <c r="U529" s="389"/>
      <c r="V529" s="389"/>
      <c r="W529" s="389"/>
    </row>
    <row r="530" spans="1:23" s="390" customFormat="1" hidden="1" outlineLevel="2">
      <c r="A530" s="678"/>
      <c r="B530" s="1010" t="s">
        <v>258</v>
      </c>
      <c r="C530" s="1011" t="s">
        <v>259</v>
      </c>
      <c r="D530" s="380" t="e">
        <f>'Pl 2016-20 PFC'!#REF!</f>
        <v>#REF!</v>
      </c>
      <c r="E530" s="767" t="e">
        <f>'Pl 2016-20 PFC'!#REF!</f>
        <v>#REF!</v>
      </c>
      <c r="F530" s="767" t="e">
        <f>'Pl 2016-20 PFC'!#REF!</f>
        <v>#REF!</v>
      </c>
      <c r="G530" s="767">
        <f>'Pl 2016-20 PFC'!D566</f>
        <v>267000</v>
      </c>
      <c r="H530" s="767">
        <f>'Pl 2016-20 PFC'!E566</f>
        <v>0</v>
      </c>
      <c r="I530" s="767">
        <f>'Pl 2016-20 PFC'!F566</f>
        <v>267000</v>
      </c>
      <c r="J530" s="767" t="e">
        <f>'Pl 2016-20 PFC'!#REF!</f>
        <v>#REF!</v>
      </c>
      <c r="K530" s="389"/>
      <c r="L530" s="389"/>
      <c r="M530" s="389"/>
      <c r="N530" s="389"/>
      <c r="O530" s="389"/>
      <c r="P530" s="389"/>
      <c r="Q530" s="389"/>
      <c r="R530" s="389"/>
      <c r="S530" s="389"/>
      <c r="T530" s="389"/>
      <c r="U530" s="389"/>
      <c r="V530" s="389"/>
      <c r="W530" s="389"/>
    </row>
    <row r="531" spans="1:23" s="390" customFormat="1" hidden="1" outlineLevel="2">
      <c r="A531" s="678"/>
      <c r="B531" s="1010" t="s">
        <v>260</v>
      </c>
      <c r="C531" s="1011" t="s">
        <v>261</v>
      </c>
      <c r="D531" s="380" t="e">
        <f>'Pl 2016-20 PFC'!#REF!</f>
        <v>#REF!</v>
      </c>
      <c r="E531" s="767" t="e">
        <f>'Pl 2016-20 PFC'!#REF!</f>
        <v>#REF!</v>
      </c>
      <c r="F531" s="767" t="e">
        <f>'Pl 2016-20 PFC'!#REF!</f>
        <v>#REF!</v>
      </c>
      <c r="G531" s="767">
        <f>'Pl 2016-20 PFC'!D567</f>
        <v>5893000</v>
      </c>
      <c r="H531" s="767">
        <f>'Pl 2016-20 PFC'!E567</f>
        <v>0</v>
      </c>
      <c r="I531" s="767">
        <f>'Pl 2016-20 PFC'!F567</f>
        <v>5893000</v>
      </c>
      <c r="J531" s="767" t="e">
        <f>'Pl 2016-20 PFC'!#REF!</f>
        <v>#REF!</v>
      </c>
      <c r="K531" s="389"/>
      <c r="L531" s="389"/>
      <c r="M531" s="389"/>
      <c r="N531" s="389"/>
      <c r="O531" s="389"/>
      <c r="P531" s="389"/>
      <c r="Q531" s="389"/>
      <c r="R531" s="389"/>
      <c r="S531" s="389"/>
      <c r="T531" s="389"/>
      <c r="U531" s="389"/>
      <c r="V531" s="389"/>
      <c r="W531" s="389"/>
    </row>
    <row r="532" spans="1:23" s="390" customFormat="1" hidden="1" outlineLevel="2">
      <c r="A532" s="678"/>
      <c r="B532" s="1042" t="str">
        <f>'Pl 2016-20 PFC'!B289</f>
        <v>- szkolenia</v>
      </c>
      <c r="C532" s="1011" t="s">
        <v>653</v>
      </c>
      <c r="D532" s="380" t="e">
        <f>'Pl 2016-20 PFC'!#REF!</f>
        <v>#REF!</v>
      </c>
      <c r="E532" s="767" t="e">
        <f>'Pl 2016-20 PFC'!#REF!</f>
        <v>#REF!</v>
      </c>
      <c r="F532" s="767" t="e">
        <f>'Pl 2016-20 PFC'!#REF!</f>
        <v>#REF!</v>
      </c>
      <c r="G532" s="767">
        <f>'Pl 2016-20 PFC'!D568</f>
        <v>1989000</v>
      </c>
      <c r="H532" s="767">
        <f>'Pl 2016-20 PFC'!E568</f>
        <v>0</v>
      </c>
      <c r="I532" s="767">
        <f>'Pl 2016-20 PFC'!F568</f>
        <v>1989000</v>
      </c>
      <c r="J532" s="767" t="e">
        <f>'Pl 2016-20 PFC'!#REF!</f>
        <v>#REF!</v>
      </c>
      <c r="K532" s="389"/>
      <c r="L532" s="389"/>
      <c r="M532" s="389"/>
      <c r="N532" s="389"/>
      <c r="O532" s="389"/>
      <c r="P532" s="389"/>
      <c r="Q532" s="389"/>
      <c r="R532" s="389"/>
      <c r="S532" s="389"/>
      <c r="T532" s="389"/>
      <c r="U532" s="389"/>
      <c r="V532" s="389"/>
      <c r="W532" s="389"/>
    </row>
    <row r="533" spans="1:23" s="390" customFormat="1" hidden="1" outlineLevel="2">
      <c r="A533" s="678"/>
      <c r="B533" s="1183" t="s">
        <v>656</v>
      </c>
      <c r="C533" s="1011" t="s">
        <v>655</v>
      </c>
      <c r="D533" s="380" t="e">
        <f>'Pl 2016-20 PFC'!#REF!</f>
        <v>#REF!</v>
      </c>
      <c r="E533" s="767" t="e">
        <f>'Pl 2016-20 PFC'!#REF!</f>
        <v>#REF!</v>
      </c>
      <c r="F533" s="767" t="e">
        <f>'Pl 2016-20 PFC'!#REF!</f>
        <v>#REF!</v>
      </c>
      <c r="G533" s="767">
        <f>'Pl 2016-20 PFC'!D569</f>
        <v>1000</v>
      </c>
      <c r="H533" s="767">
        <f>'Pl 2016-20 PFC'!E569</f>
        <v>0</v>
      </c>
      <c r="I533" s="767">
        <f>'Pl 2016-20 PFC'!F569</f>
        <v>1000</v>
      </c>
      <c r="J533" s="767" t="e">
        <f>'Pl 2016-20 PFC'!#REF!</f>
        <v>#REF!</v>
      </c>
      <c r="K533" s="389"/>
      <c r="L533" s="389"/>
      <c r="M533" s="389"/>
      <c r="N533" s="389"/>
      <c r="O533" s="389"/>
      <c r="P533" s="389"/>
      <c r="Q533" s="389"/>
      <c r="R533" s="389"/>
      <c r="S533" s="389"/>
      <c r="T533" s="389"/>
      <c r="U533" s="389"/>
      <c r="V533" s="389"/>
      <c r="W533" s="389"/>
    </row>
    <row r="534" spans="1:23" s="390" customFormat="1" hidden="1" outlineLevel="2">
      <c r="A534" s="678"/>
      <c r="B534" s="1010" t="s">
        <v>64</v>
      </c>
      <c r="C534" s="1011" t="s">
        <v>262</v>
      </c>
      <c r="D534" s="380" t="e">
        <f>'Pl 2016-20 PFC'!#REF!</f>
        <v>#REF!</v>
      </c>
      <c r="E534" s="767" t="e">
        <f>'Pl 2016-20 PFC'!#REF!</f>
        <v>#REF!</v>
      </c>
      <c r="F534" s="767" t="e">
        <f>'Pl 2016-20 PFC'!#REF!</f>
        <v>#REF!</v>
      </c>
      <c r="G534" s="767">
        <f>'Pl 2016-20 PFC'!D570</f>
        <v>0</v>
      </c>
      <c r="H534" s="767">
        <f>'Pl 2016-20 PFC'!E570</f>
        <v>0</v>
      </c>
      <c r="I534" s="767">
        <f>'Pl 2016-20 PFC'!F570</f>
        <v>0</v>
      </c>
      <c r="J534" s="767" t="e">
        <f>'Pl 2016-20 PFC'!#REF!</f>
        <v>#REF!</v>
      </c>
      <c r="K534" s="389"/>
      <c r="L534" s="389"/>
      <c r="M534" s="389"/>
      <c r="N534" s="389"/>
      <c r="O534" s="389"/>
      <c r="P534" s="389"/>
      <c r="Q534" s="389"/>
      <c r="R534" s="389"/>
      <c r="S534" s="389"/>
      <c r="T534" s="389"/>
      <c r="U534" s="389"/>
      <c r="V534" s="389"/>
      <c r="W534" s="389"/>
    </row>
    <row r="535" spans="1:23" s="395" customFormat="1" hidden="1" outlineLevel="2">
      <c r="A535" s="678" t="s">
        <v>263</v>
      </c>
      <c r="B535" s="1010" t="s">
        <v>264</v>
      </c>
      <c r="C535" s="1011" t="s">
        <v>265</v>
      </c>
      <c r="D535" s="380" t="e">
        <f>'Pl 2016-20 PFC'!#REF!</f>
        <v>#REF!</v>
      </c>
      <c r="E535" s="767" t="e">
        <f>'Pl 2016-20 PFC'!#REF!</f>
        <v>#REF!</v>
      </c>
      <c r="F535" s="767" t="e">
        <f>'Pl 2016-20 PFC'!#REF!</f>
        <v>#REF!</v>
      </c>
      <c r="G535" s="767">
        <f>'Pl 2016-20 PFC'!D571</f>
        <v>0</v>
      </c>
      <c r="H535" s="767">
        <f>'Pl 2016-20 PFC'!E571</f>
        <v>0</v>
      </c>
      <c r="I535" s="767">
        <f>'Pl 2016-20 PFC'!F571</f>
        <v>0</v>
      </c>
      <c r="J535" s="767" t="e">
        <f>'Pl 2016-20 PFC'!#REF!</f>
        <v>#REF!</v>
      </c>
      <c r="K535" s="391"/>
      <c r="L535" s="391"/>
      <c r="M535" s="391"/>
      <c r="N535" s="391"/>
      <c r="O535" s="391"/>
      <c r="P535" s="391"/>
      <c r="Q535" s="391"/>
      <c r="R535" s="391"/>
      <c r="S535" s="391"/>
      <c r="T535" s="391"/>
      <c r="U535" s="391"/>
      <c r="V535" s="391"/>
      <c r="W535" s="391"/>
    </row>
    <row r="536" spans="1:23" s="395" customFormat="1" hidden="1" outlineLevel="2">
      <c r="A536" s="678" t="s">
        <v>212</v>
      </c>
      <c r="B536" s="1010" t="s">
        <v>474</v>
      </c>
      <c r="C536" s="1011" t="s">
        <v>236</v>
      </c>
      <c r="D536" s="380" t="e">
        <f>'Pl 2016-20 PFC'!#REF!</f>
        <v>#REF!</v>
      </c>
      <c r="E536" s="767" t="e">
        <f>'Pl 2016-20 PFC'!#REF!</f>
        <v>#REF!</v>
      </c>
      <c r="F536" s="767" t="e">
        <f>'Pl 2016-20 PFC'!#REF!</f>
        <v>#REF!</v>
      </c>
      <c r="G536" s="767">
        <f>'Pl 2016-20 PFC'!D553</f>
        <v>15228000</v>
      </c>
      <c r="H536" s="767">
        <f>'Pl 2016-20 PFC'!E553</f>
        <v>0</v>
      </c>
      <c r="I536" s="767">
        <f>'Pl 2016-20 PFC'!F553</f>
        <v>15228000</v>
      </c>
      <c r="J536" s="767" t="e">
        <f>'Pl 2016-20 PFC'!#REF!</f>
        <v>#REF!</v>
      </c>
      <c r="K536" s="391"/>
      <c r="L536" s="391"/>
      <c r="M536" s="391"/>
      <c r="N536" s="391"/>
      <c r="O536" s="391"/>
      <c r="P536" s="391"/>
      <c r="Q536" s="391"/>
      <c r="R536" s="391"/>
      <c r="S536" s="391"/>
      <c r="T536" s="391"/>
      <c r="U536" s="391"/>
      <c r="V536" s="391"/>
      <c r="W536" s="391"/>
    </row>
    <row r="537" spans="1:23" s="385" customFormat="1" hidden="1" outlineLevel="2">
      <c r="A537" s="678" t="s">
        <v>342</v>
      </c>
      <c r="B537" s="1037" t="s">
        <v>475</v>
      </c>
      <c r="C537" s="1011" t="s">
        <v>80</v>
      </c>
      <c r="D537" s="380" t="e">
        <f>'Pl 2016-20 PFC'!#REF!</f>
        <v>#REF!</v>
      </c>
      <c r="E537" s="767" t="e">
        <f>'Pl 2016-20 PFC'!#REF!</f>
        <v>#REF!</v>
      </c>
      <c r="F537" s="767" t="e">
        <f>'Pl 2016-20 PFC'!#REF!</f>
        <v>#REF!</v>
      </c>
      <c r="G537" s="767">
        <f>'Pl 2016-20 PFC'!D572</f>
        <v>134922000</v>
      </c>
      <c r="H537" s="767">
        <f>'Pl 2016-20 PFC'!E572</f>
        <v>0</v>
      </c>
      <c r="I537" s="767">
        <f>'Pl 2016-20 PFC'!F572</f>
        <v>134922000</v>
      </c>
      <c r="J537" s="767" t="e">
        <f>'Pl 2016-20 PFC'!#REF!</f>
        <v>#REF!</v>
      </c>
      <c r="K537" s="378"/>
      <c r="L537" s="378"/>
      <c r="M537" s="378"/>
      <c r="N537" s="378"/>
      <c r="O537" s="378"/>
      <c r="P537" s="378"/>
      <c r="Q537" s="378"/>
      <c r="R537" s="378"/>
      <c r="S537" s="378"/>
      <c r="T537" s="378"/>
      <c r="U537" s="378"/>
      <c r="V537" s="384"/>
      <c r="W537" s="384"/>
    </row>
    <row r="538" spans="1:23" s="385" customFormat="1" hidden="1" outlineLevel="2">
      <c r="A538" s="678" t="s">
        <v>26</v>
      </c>
      <c r="B538" s="1010" t="s">
        <v>417</v>
      </c>
      <c r="C538" s="1049" t="s">
        <v>1037</v>
      </c>
      <c r="D538" s="380" t="e">
        <f>'Pl 2016-20 PFC'!#REF!</f>
        <v>#REF!</v>
      </c>
      <c r="E538" s="1017" t="e">
        <f>'Pl 2016-20 PFC'!#REF!</f>
        <v>#REF!</v>
      </c>
      <c r="F538" s="1017" t="e">
        <f>'Pl 2016-20 PFC'!#REF!</f>
        <v>#REF!</v>
      </c>
      <c r="G538" s="1017">
        <f>'Pl 2016-20 PFC'!D573</f>
        <v>44294000</v>
      </c>
      <c r="H538" s="1017">
        <f>'Pl 2016-20 PFC'!E573</f>
        <v>0</v>
      </c>
      <c r="I538" s="1017">
        <f>'Pl 2016-20 PFC'!F573</f>
        <v>44294000</v>
      </c>
      <c r="J538" s="1017" t="e">
        <f>'Pl 2016-20 PFC'!#REF!</f>
        <v>#REF!</v>
      </c>
      <c r="K538" s="378"/>
      <c r="L538" s="378"/>
      <c r="M538" s="378"/>
      <c r="N538" s="378"/>
      <c r="O538" s="378"/>
      <c r="P538" s="378"/>
      <c r="Q538" s="378"/>
      <c r="R538" s="378"/>
      <c r="S538" s="378"/>
      <c r="T538" s="378"/>
      <c r="U538" s="378"/>
      <c r="V538" s="384"/>
      <c r="W538" s="384"/>
    </row>
    <row r="539" spans="1:23" s="385" customFormat="1" hidden="1" outlineLevel="2">
      <c r="A539" s="678" t="s">
        <v>92</v>
      </c>
      <c r="B539" s="1010" t="s">
        <v>143</v>
      </c>
      <c r="C539" s="1011" t="s">
        <v>268</v>
      </c>
      <c r="D539" s="380" t="e">
        <f>'Pl 2016-20 PFC'!#REF!</f>
        <v>#REF!</v>
      </c>
      <c r="E539" s="767" t="e">
        <f>'Pl 2016-20 PFC'!#REF!</f>
        <v>#REF!</v>
      </c>
      <c r="F539" s="767" t="e">
        <f>'Pl 2016-20 PFC'!#REF!</f>
        <v>#REF!</v>
      </c>
      <c r="G539" s="767">
        <f>'Pl 2016-20 PFC'!D574</f>
        <v>44294000</v>
      </c>
      <c r="H539" s="767">
        <f>'Pl 2016-20 PFC'!E574</f>
        <v>0</v>
      </c>
      <c r="I539" s="767">
        <f>'Pl 2016-20 PFC'!F574</f>
        <v>44294000</v>
      </c>
      <c r="J539" s="767" t="e">
        <f>'Pl 2016-20 PFC'!#REF!</f>
        <v>#REF!</v>
      </c>
      <c r="K539" s="378"/>
      <c r="L539" s="378"/>
      <c r="M539" s="378"/>
      <c r="N539" s="378"/>
      <c r="O539" s="378"/>
      <c r="P539" s="378"/>
      <c r="Q539" s="378"/>
      <c r="R539" s="378"/>
      <c r="S539" s="378"/>
      <c r="T539" s="378"/>
      <c r="U539" s="378"/>
      <c r="V539" s="384"/>
      <c r="W539" s="384"/>
    </row>
    <row r="540" spans="1:23" s="385" customFormat="1" hidden="1" outlineLevel="2">
      <c r="A540" s="678"/>
      <c r="B540" s="1010" t="s">
        <v>146</v>
      </c>
      <c r="C540" s="1011" t="s">
        <v>476</v>
      </c>
      <c r="D540" s="380"/>
      <c r="E540" s="767"/>
      <c r="F540" s="767"/>
      <c r="G540" s="767"/>
      <c r="H540" s="767"/>
      <c r="I540" s="767"/>
      <c r="J540" s="767"/>
      <c r="K540" s="378"/>
      <c r="L540" s="378"/>
      <c r="M540" s="378"/>
      <c r="N540" s="378"/>
      <c r="O540" s="378"/>
      <c r="P540" s="378"/>
      <c r="Q540" s="378"/>
      <c r="R540" s="378"/>
      <c r="S540" s="378"/>
      <c r="T540" s="378"/>
      <c r="U540" s="378"/>
      <c r="V540" s="384"/>
      <c r="W540" s="384"/>
    </row>
    <row r="541" spans="1:23" s="385" customFormat="1" hidden="1" outlineLevel="2">
      <c r="A541" s="678"/>
      <c r="B541" s="1010" t="s">
        <v>269</v>
      </c>
      <c r="C541" s="1011">
        <v>6110</v>
      </c>
      <c r="D541" s="380" t="e">
        <f>'Pl 2016-20 PFC'!#REF!</f>
        <v>#REF!</v>
      </c>
      <c r="E541" s="767" t="e">
        <f>'Pl 2016-20 PFC'!#REF!</f>
        <v>#REF!</v>
      </c>
      <c r="F541" s="767" t="e">
        <f>'Pl 2016-20 PFC'!#REF!</f>
        <v>#REF!</v>
      </c>
      <c r="G541" s="767">
        <f>'Pl 2016-20 PFC'!D575</f>
        <v>14990000</v>
      </c>
      <c r="H541" s="767">
        <f>'Pl 2016-20 PFC'!E575</f>
        <v>0</v>
      </c>
      <c r="I541" s="767">
        <f>'Pl 2016-20 PFC'!F575</f>
        <v>14990000</v>
      </c>
      <c r="J541" s="767" t="e">
        <f>'Pl 2016-20 PFC'!#REF!</f>
        <v>#REF!</v>
      </c>
      <c r="K541" s="378"/>
      <c r="L541" s="378"/>
      <c r="M541" s="378"/>
      <c r="N541" s="378"/>
      <c r="O541" s="378"/>
      <c r="P541" s="378"/>
      <c r="Q541" s="378"/>
      <c r="R541" s="378"/>
      <c r="S541" s="378"/>
      <c r="T541" s="378"/>
      <c r="U541" s="378"/>
      <c r="V541" s="384"/>
      <c r="W541" s="384"/>
    </row>
    <row r="542" spans="1:23" s="385" customFormat="1" hidden="1" outlineLevel="2">
      <c r="A542" s="1929"/>
      <c r="B542" s="1939" t="s">
        <v>1145</v>
      </c>
      <c r="C542" s="1938"/>
      <c r="D542" s="1932"/>
      <c r="E542" s="1933"/>
      <c r="F542" s="1933"/>
      <c r="G542" s="1933">
        <f>'Pl 2016-20 PFC'!D576</f>
        <v>1308000</v>
      </c>
      <c r="H542" s="1933">
        <f>'Pl 2016-20 PFC'!E576</f>
        <v>0</v>
      </c>
      <c r="I542" s="1933">
        <f>'Pl 2016-20 PFC'!F576</f>
        <v>1308000</v>
      </c>
      <c r="J542" s="1933"/>
      <c r="K542" s="378"/>
      <c r="L542" s="378"/>
      <c r="M542" s="378"/>
      <c r="N542" s="378"/>
      <c r="O542" s="378"/>
      <c r="P542" s="378"/>
      <c r="Q542" s="378"/>
      <c r="R542" s="378"/>
      <c r="S542" s="378"/>
      <c r="T542" s="378"/>
      <c r="U542" s="378"/>
      <c r="V542" s="384"/>
      <c r="W542" s="384"/>
    </row>
    <row r="543" spans="1:23" s="385" customFormat="1" hidden="1" outlineLevel="2">
      <c r="A543" s="678"/>
      <c r="B543" s="1010" t="s">
        <v>270</v>
      </c>
      <c r="C543" s="1011" t="s">
        <v>80</v>
      </c>
      <c r="D543" s="380" t="e">
        <f>'Pl 2016-20 PFC'!#REF!</f>
        <v>#REF!</v>
      </c>
      <c r="E543" s="767" t="e">
        <f>'Pl 2016-20 PFC'!#REF!</f>
        <v>#REF!</v>
      </c>
      <c r="F543" s="767" t="e">
        <f>'Pl 2016-20 PFC'!#REF!</f>
        <v>#REF!</v>
      </c>
      <c r="G543" s="767">
        <f>'Pl 2016-20 PFC'!D577</f>
        <v>27996000</v>
      </c>
      <c r="H543" s="767">
        <f>'Pl 2016-20 PFC'!E577</f>
        <v>0</v>
      </c>
      <c r="I543" s="767">
        <f>'Pl 2016-20 PFC'!F577</f>
        <v>27996000</v>
      </c>
      <c r="J543" s="767" t="e">
        <f>'Pl 2016-20 PFC'!#REF!</f>
        <v>#REF!</v>
      </c>
      <c r="K543" s="378"/>
      <c r="L543" s="378"/>
      <c r="M543" s="378"/>
      <c r="N543" s="378"/>
      <c r="O543" s="378"/>
      <c r="P543" s="378"/>
      <c r="Q543" s="378"/>
      <c r="R543" s="378"/>
      <c r="S543" s="378"/>
      <c r="T543" s="378"/>
      <c r="U543" s="378"/>
      <c r="V543" s="384"/>
      <c r="W543" s="384"/>
    </row>
    <row r="544" spans="1:23" s="385" customFormat="1" hidden="1" outlineLevel="2">
      <c r="A544" s="1929"/>
      <c r="B544" s="1937"/>
      <c r="C544" s="1938"/>
      <c r="D544" s="1932"/>
      <c r="E544" s="1933"/>
      <c r="F544" s="1933"/>
      <c r="G544" s="1933">
        <f>'Pl 2016-20 PFC'!D579</f>
        <v>0</v>
      </c>
      <c r="H544" s="1933"/>
      <c r="I544" s="1933"/>
      <c r="J544" s="1933"/>
      <c r="K544" s="378"/>
      <c r="L544" s="378"/>
      <c r="M544" s="378"/>
      <c r="N544" s="378"/>
      <c r="O544" s="378"/>
      <c r="P544" s="378"/>
      <c r="Q544" s="378"/>
      <c r="R544" s="378"/>
      <c r="S544" s="378"/>
      <c r="T544" s="378"/>
      <c r="U544" s="378"/>
      <c r="V544" s="384"/>
      <c r="W544" s="384"/>
    </row>
    <row r="545" spans="1:23" s="385" customFormat="1" hidden="1" outlineLevel="2">
      <c r="A545" s="678"/>
      <c r="B545" s="1010" t="s">
        <v>271</v>
      </c>
      <c r="C545" s="1011" t="s">
        <v>272</v>
      </c>
      <c r="D545" s="380" t="e">
        <f>'Pl 2016-20 PFC'!#REF!</f>
        <v>#REF!</v>
      </c>
      <c r="E545" s="767" t="e">
        <f>'Pl 2016-20 PFC'!#REF!</f>
        <v>#REF!</v>
      </c>
      <c r="F545" s="767" t="e">
        <f>'Pl 2016-20 PFC'!#REF!</f>
        <v>#REF!</v>
      </c>
      <c r="G545" s="767">
        <f>'Pl 2016-20 PFC'!D578</f>
        <v>27996000</v>
      </c>
      <c r="H545" s="767">
        <f>'Pl 2016-20 PFC'!E578</f>
        <v>0</v>
      </c>
      <c r="I545" s="767">
        <f>'Pl 2016-20 PFC'!F578</f>
        <v>27996000</v>
      </c>
      <c r="J545" s="767" t="e">
        <f>'Pl 2016-20 PFC'!#REF!</f>
        <v>#REF!</v>
      </c>
      <c r="K545" s="378"/>
      <c r="L545" s="378"/>
      <c r="M545" s="378"/>
      <c r="N545" s="378"/>
      <c r="O545" s="378"/>
      <c r="P545" s="378"/>
      <c r="Q545" s="378"/>
      <c r="R545" s="378"/>
      <c r="S545" s="378"/>
      <c r="T545" s="378"/>
      <c r="U545" s="378"/>
      <c r="V545" s="384"/>
      <c r="W545" s="384"/>
    </row>
    <row r="546" spans="1:23" s="385" customFormat="1" hidden="1" outlineLevel="2">
      <c r="A546" s="678"/>
      <c r="B546" s="1010" t="s">
        <v>413</v>
      </c>
      <c r="C546" s="1011" t="s">
        <v>476</v>
      </c>
      <c r="D546" s="380"/>
      <c r="E546" s="767"/>
      <c r="F546" s="767"/>
      <c r="G546" s="767"/>
      <c r="H546" s="767"/>
      <c r="I546" s="767"/>
      <c r="J546" s="767"/>
      <c r="K546" s="378"/>
      <c r="L546" s="378"/>
      <c r="M546" s="378"/>
      <c r="N546" s="378"/>
      <c r="O546" s="378"/>
      <c r="P546" s="378"/>
      <c r="Q546" s="378"/>
      <c r="R546" s="378"/>
      <c r="S546" s="378"/>
      <c r="T546" s="378"/>
      <c r="U546" s="378"/>
      <c r="V546" s="384"/>
      <c r="W546" s="384"/>
    </row>
    <row r="547" spans="1:23" s="383" customFormat="1" hidden="1" outlineLevel="2">
      <c r="A547" s="678" t="s">
        <v>27</v>
      </c>
      <c r="B547" s="1010" t="s">
        <v>477</v>
      </c>
      <c r="C547" s="1011" t="s">
        <v>420</v>
      </c>
      <c r="D547" s="380" t="e">
        <f>'Pl 2016-20 PFC'!#REF!</f>
        <v>#REF!</v>
      </c>
      <c r="E547" s="767" t="e">
        <f>'Pl 2016-20 PFC'!#REF!</f>
        <v>#REF!</v>
      </c>
      <c r="F547" s="767" t="e">
        <f>'Pl 2016-20 PFC'!#REF!</f>
        <v>#REF!</v>
      </c>
      <c r="G547" s="767">
        <f>'Pl 2016-20 PFC'!D580</f>
        <v>90628000</v>
      </c>
      <c r="H547" s="767">
        <f>'Pl 2016-20 PFC'!E580</f>
        <v>0</v>
      </c>
      <c r="I547" s="767">
        <f>'Pl 2016-20 PFC'!F580</f>
        <v>90628000</v>
      </c>
      <c r="J547" s="767" t="e">
        <f>'Pl 2016-20 PFC'!#REF!</f>
        <v>#REF!</v>
      </c>
      <c r="K547" s="334"/>
      <c r="L547" s="334"/>
      <c r="M547" s="334"/>
      <c r="N547" s="334"/>
      <c r="O547" s="334"/>
      <c r="P547" s="334"/>
      <c r="Q547" s="334"/>
      <c r="R547" s="334"/>
      <c r="S547" s="334"/>
      <c r="T547" s="334"/>
      <c r="U547" s="334"/>
      <c r="V547" s="334"/>
      <c r="W547" s="334"/>
    </row>
    <row r="548" spans="1:23" s="383" customFormat="1" hidden="1" outlineLevel="2">
      <c r="A548" s="678" t="s">
        <v>274</v>
      </c>
      <c r="B548" s="1010" t="s">
        <v>275</v>
      </c>
      <c r="C548" s="1011" t="s">
        <v>276</v>
      </c>
      <c r="D548" s="380" t="e">
        <f>'Pl 2016-20 PFC'!#REF!</f>
        <v>#REF!</v>
      </c>
      <c r="E548" s="767" t="e">
        <f>'Pl 2016-20 PFC'!#REF!</f>
        <v>#REF!</v>
      </c>
      <c r="F548" s="767" t="e">
        <f>'Pl 2016-20 PFC'!#REF!</f>
        <v>#REF!</v>
      </c>
      <c r="G548" s="767">
        <f>'Pl 2016-20 PFC'!D581</f>
        <v>86050000</v>
      </c>
      <c r="H548" s="767">
        <f>'Pl 2016-20 PFC'!E581</f>
        <v>0</v>
      </c>
      <c r="I548" s="767">
        <f>'Pl 2016-20 PFC'!F581</f>
        <v>86050000</v>
      </c>
      <c r="J548" s="767" t="e">
        <f>'Pl 2016-20 PFC'!#REF!</f>
        <v>#REF!</v>
      </c>
      <c r="K548" s="334"/>
      <c r="L548" s="334"/>
      <c r="M548" s="334"/>
      <c r="N548" s="334"/>
      <c r="O548" s="334"/>
      <c r="P548" s="334"/>
      <c r="Q548" s="334"/>
      <c r="R548" s="334"/>
      <c r="S548" s="334"/>
      <c r="T548" s="334"/>
      <c r="U548" s="334"/>
      <c r="V548" s="334"/>
      <c r="W548" s="334"/>
    </row>
    <row r="549" spans="1:23" s="383" customFormat="1" hidden="1" outlineLevel="2">
      <c r="A549" s="678"/>
      <c r="B549" s="1010" t="s">
        <v>271</v>
      </c>
      <c r="C549" s="1011" t="s">
        <v>276</v>
      </c>
      <c r="D549" s="380" t="e">
        <f>'Pl 2016-20 PFC'!#REF!</f>
        <v>#REF!</v>
      </c>
      <c r="E549" s="767" t="e">
        <f>'Pl 2016-20 PFC'!#REF!</f>
        <v>#REF!</v>
      </c>
      <c r="F549" s="767" t="e">
        <f>'Pl 2016-20 PFC'!#REF!</f>
        <v>#REF!</v>
      </c>
      <c r="G549" s="767">
        <f>'Pl 2016-20 PFC'!D582</f>
        <v>86050000</v>
      </c>
      <c r="H549" s="767">
        <f>'Pl 2016-20 PFC'!E582</f>
        <v>0</v>
      </c>
      <c r="I549" s="767">
        <f>'Pl 2016-20 PFC'!F582</f>
        <v>86050000</v>
      </c>
      <c r="J549" s="767" t="e">
        <f>'Pl 2016-20 PFC'!#REF!</f>
        <v>#REF!</v>
      </c>
      <c r="K549" s="334"/>
      <c r="L549" s="334"/>
      <c r="M549" s="334"/>
      <c r="N549" s="334"/>
      <c r="O549" s="334"/>
      <c r="P549" s="334"/>
      <c r="Q549" s="334"/>
      <c r="R549" s="334"/>
      <c r="S549" s="334"/>
      <c r="T549" s="334"/>
      <c r="U549" s="334"/>
      <c r="V549" s="334"/>
      <c r="W549" s="334"/>
    </row>
    <row r="550" spans="1:23" s="383" customFormat="1" hidden="1" outlineLevel="2">
      <c r="A550" s="678"/>
      <c r="B550" s="1010" t="s">
        <v>413</v>
      </c>
      <c r="C550" s="1011" t="s">
        <v>478</v>
      </c>
      <c r="D550" s="380" t="str">
        <f>"$'Pl 2014-17 PFC'.$#ODWOŁANIE$#ODWOŁANIE"</f>
        <v>$'Pl 2014-17 PFC'.$#ODWOŁANIE$#ODWOŁANIE</v>
      </c>
      <c r="E550" s="767" t="str">
        <f>"$'Pl 2014-17 PFC'.$#ODWOŁANIE$#ODWOŁANIE"</f>
        <v>$'Pl 2014-17 PFC'.$#ODWOŁANIE$#ODWOŁANIE</v>
      </c>
      <c r="F550" s="767" t="str">
        <f>"$'Pl 2014-17 PFC'.$#ODWOŁANIE$#ODWOŁANIE"</f>
        <v>$'Pl 2014-17 PFC'.$#ODWOŁANIE$#ODWOŁANIE</v>
      </c>
      <c r="G550" s="767"/>
      <c r="H550" s="767"/>
      <c r="I550" s="767"/>
      <c r="J550" s="767" t="str">
        <f>"$'Pl 2014-17 PFC'.$#ODWOŁANIE$#ODWOŁANIE"</f>
        <v>$'Pl 2014-17 PFC'.$#ODWOŁANIE$#ODWOŁANIE</v>
      </c>
      <c r="K550" s="334"/>
      <c r="L550" s="334"/>
      <c r="M550" s="334"/>
      <c r="N550" s="334"/>
      <c r="O550" s="334"/>
      <c r="P550" s="334"/>
      <c r="Q550" s="334"/>
      <c r="R550" s="334"/>
      <c r="S550" s="334"/>
      <c r="T550" s="334"/>
      <c r="U550" s="334"/>
      <c r="V550" s="334"/>
      <c r="W550" s="334"/>
    </row>
    <row r="551" spans="1:23" s="383" customFormat="1" hidden="1" outlineLevel="2">
      <c r="A551" s="678"/>
      <c r="B551" s="1010" t="s">
        <v>422</v>
      </c>
      <c r="C551" s="1011" t="s">
        <v>276</v>
      </c>
      <c r="D551" s="380" t="e">
        <f>'Pl 2016-20 PFC'!#REF!</f>
        <v>#REF!</v>
      </c>
      <c r="E551" s="767" t="e">
        <f>'Pl 2016-20 PFC'!#REF!</f>
        <v>#REF!</v>
      </c>
      <c r="F551" s="767" t="e">
        <f>'Pl 2016-20 PFC'!#REF!</f>
        <v>#REF!</v>
      </c>
      <c r="G551" s="767">
        <f>'Pl 2016-20 PFC'!D583</f>
        <v>45500000</v>
      </c>
      <c r="H551" s="767">
        <f>'Pl 2016-20 PFC'!E583</f>
        <v>0</v>
      </c>
      <c r="I551" s="767">
        <f>'Pl 2016-20 PFC'!F583</f>
        <v>45500000</v>
      </c>
      <c r="J551" s="767" t="e">
        <f>'Pl 2016-20 PFC'!#REF!</f>
        <v>#REF!</v>
      </c>
      <c r="K551" s="334"/>
      <c r="L551" s="334"/>
      <c r="M551" s="334"/>
      <c r="N551" s="334"/>
      <c r="O551" s="334"/>
      <c r="P551" s="334"/>
      <c r="Q551" s="334"/>
      <c r="R551" s="334"/>
      <c r="S551" s="334"/>
      <c r="T551" s="334"/>
      <c r="U551" s="334"/>
      <c r="V551" s="334"/>
      <c r="W551" s="334"/>
    </row>
    <row r="552" spans="1:23" s="383" customFormat="1" hidden="1" outlineLevel="2">
      <c r="A552" s="678"/>
      <c r="B552" s="1010" t="s">
        <v>479</v>
      </c>
      <c r="C552" s="1011" t="s">
        <v>478</v>
      </c>
      <c r="D552" s="380" t="str">
        <f>"$'Pl 2014-17 PFC'.$#ODWOŁANIE$#ODWOŁANIE"</f>
        <v>$'Pl 2014-17 PFC'.$#ODWOŁANIE$#ODWOŁANIE</v>
      </c>
      <c r="E552" s="767" t="str">
        <f>"$'Pl 2014-17 PFC'.$#ODWOŁANIE$#ODWOŁANIE"</f>
        <v>$'Pl 2014-17 PFC'.$#ODWOŁANIE$#ODWOŁANIE</v>
      </c>
      <c r="F552" s="767" t="str">
        <f>"$'Pl 2014-17 PFC'.$#ODWOŁANIE$#ODWOŁANIE"</f>
        <v>$'Pl 2014-17 PFC'.$#ODWOŁANIE$#ODWOŁANIE</v>
      </c>
      <c r="G552" s="767"/>
      <c r="H552" s="767"/>
      <c r="I552" s="767"/>
      <c r="J552" s="767" t="str">
        <f>"$'Pl 2014-17 PFC'.$#ODWOŁANIE$#ODWOŁANIE"</f>
        <v>$'Pl 2014-17 PFC'.$#ODWOŁANIE$#ODWOŁANIE</v>
      </c>
      <c r="K552" s="334"/>
      <c r="L552" s="334"/>
      <c r="M552" s="334"/>
      <c r="N552" s="334"/>
      <c r="O552" s="334"/>
      <c r="P552" s="334"/>
      <c r="Q552" s="334"/>
      <c r="R552" s="334"/>
      <c r="S552" s="334"/>
      <c r="T552" s="334"/>
      <c r="U552" s="334"/>
      <c r="V552" s="334"/>
      <c r="W552" s="334"/>
    </row>
    <row r="553" spans="1:23" s="383" customFormat="1" hidden="1" outlineLevel="2">
      <c r="A553" s="678"/>
      <c r="B553" s="1010" t="s">
        <v>423</v>
      </c>
      <c r="C553" s="1011" t="s">
        <v>276</v>
      </c>
      <c r="D553" s="380" t="e">
        <f>'Pl 2016-20 PFC'!#REF!</f>
        <v>#REF!</v>
      </c>
      <c r="E553" s="767" t="e">
        <f>'Pl 2016-20 PFC'!#REF!</f>
        <v>#REF!</v>
      </c>
      <c r="F553" s="767" t="e">
        <f>'Pl 2016-20 PFC'!#REF!</f>
        <v>#REF!</v>
      </c>
      <c r="G553" s="767">
        <f>'Pl 2016-20 PFC'!D584</f>
        <v>450000</v>
      </c>
      <c r="H553" s="767">
        <f>'Pl 2016-20 PFC'!E584</f>
        <v>0</v>
      </c>
      <c r="I553" s="767">
        <f>'Pl 2016-20 PFC'!F584</f>
        <v>450000</v>
      </c>
      <c r="J553" s="767" t="e">
        <f>'Pl 2016-20 PFC'!#REF!</f>
        <v>#REF!</v>
      </c>
      <c r="K553" s="334"/>
      <c r="L553" s="334"/>
      <c r="M553" s="334"/>
      <c r="N553" s="334"/>
      <c r="O553" s="334"/>
      <c r="P553" s="334"/>
      <c r="Q553" s="334"/>
      <c r="R553" s="334"/>
      <c r="S553" s="334"/>
      <c r="T553" s="334"/>
      <c r="U553" s="334"/>
      <c r="V553" s="334"/>
      <c r="W553" s="334"/>
    </row>
    <row r="554" spans="1:23" s="383" customFormat="1" hidden="1" outlineLevel="2">
      <c r="A554" s="678"/>
      <c r="B554" s="1010" t="s">
        <v>377</v>
      </c>
      <c r="C554" s="1011" t="s">
        <v>276</v>
      </c>
      <c r="D554" s="380" t="e">
        <f>'Pl 2016-20 PFC'!#REF!</f>
        <v>#REF!</v>
      </c>
      <c r="E554" s="767" t="e">
        <f>'Pl 2016-20 PFC'!#REF!</f>
        <v>#REF!</v>
      </c>
      <c r="F554" s="767" t="e">
        <f>'Pl 2016-20 PFC'!#REF!</f>
        <v>#REF!</v>
      </c>
      <c r="G554" s="767">
        <f>'Pl 2016-20 PFC'!D585</f>
        <v>100000</v>
      </c>
      <c r="H554" s="767">
        <f>'Pl 2016-20 PFC'!E585</f>
        <v>0</v>
      </c>
      <c r="I554" s="767">
        <f>'Pl 2016-20 PFC'!F585</f>
        <v>100000</v>
      </c>
      <c r="J554" s="767" t="e">
        <f>'Pl 2016-20 PFC'!#REF!</f>
        <v>#REF!</v>
      </c>
      <c r="K554" s="334"/>
      <c r="L554" s="334"/>
      <c r="M554" s="334"/>
      <c r="N554" s="334"/>
      <c r="O554" s="334"/>
      <c r="P554" s="334"/>
      <c r="Q554" s="334"/>
      <c r="R554" s="334"/>
      <c r="S554" s="334"/>
      <c r="T554" s="334"/>
      <c r="U554" s="334"/>
      <c r="V554" s="334"/>
      <c r="W554" s="334"/>
    </row>
    <row r="555" spans="1:23" s="383" customFormat="1" ht="31.5" hidden="1" outlineLevel="2">
      <c r="A555" s="678"/>
      <c r="B555" s="1010" t="s">
        <v>424</v>
      </c>
      <c r="C555" s="1011" t="s">
        <v>276</v>
      </c>
      <c r="D555" s="380" t="e">
        <f>'Pl 2016-20 PFC'!#REF!</f>
        <v>#REF!</v>
      </c>
      <c r="E555" s="767" t="e">
        <f>'Pl 2016-20 PFC'!#REF!</f>
        <v>#REF!</v>
      </c>
      <c r="F555" s="767" t="e">
        <f>'Pl 2016-20 PFC'!#REF!</f>
        <v>#REF!</v>
      </c>
      <c r="G555" s="767">
        <f>'Pl 2016-20 PFC'!D586</f>
        <v>40000000</v>
      </c>
      <c r="H555" s="767">
        <f>'Pl 2016-20 PFC'!E586</f>
        <v>0</v>
      </c>
      <c r="I555" s="767">
        <f>'Pl 2016-20 PFC'!F586</f>
        <v>40000000</v>
      </c>
      <c r="J555" s="767" t="e">
        <f>'Pl 2016-20 PFC'!#REF!</f>
        <v>#REF!</v>
      </c>
      <c r="K555" s="334"/>
      <c r="L555" s="334"/>
      <c r="M555" s="334"/>
      <c r="N555" s="334"/>
      <c r="O555" s="334"/>
      <c r="P555" s="334"/>
      <c r="Q555" s="334"/>
      <c r="R555" s="334"/>
      <c r="S555" s="334"/>
      <c r="T555" s="334"/>
      <c r="U555" s="334"/>
      <c r="V555" s="334"/>
      <c r="W555" s="334"/>
    </row>
    <row r="556" spans="1:23" s="383" customFormat="1" hidden="1" outlineLevel="2">
      <c r="A556" s="678"/>
      <c r="B556" s="1010" t="s">
        <v>153</v>
      </c>
      <c r="C556" s="1011" t="s">
        <v>276</v>
      </c>
      <c r="D556" s="380" t="e">
        <f>'Pl 2016-20 PFC'!#REF!</f>
        <v>#REF!</v>
      </c>
      <c r="E556" s="767" t="e">
        <f>'Pl 2016-20 PFC'!#REF!</f>
        <v>#REF!</v>
      </c>
      <c r="F556" s="767" t="e">
        <f>'Pl 2016-20 PFC'!#REF!</f>
        <v>#REF!</v>
      </c>
      <c r="G556" s="767">
        <f>'Pl 2016-20 PFC'!D587</f>
        <v>0</v>
      </c>
      <c r="H556" s="767">
        <f>'Pl 2016-20 PFC'!E587</f>
        <v>0</v>
      </c>
      <c r="I556" s="767">
        <f>'Pl 2016-20 PFC'!F587</f>
        <v>0</v>
      </c>
      <c r="J556" s="767" t="e">
        <f>'Pl 2016-20 PFC'!#REF!</f>
        <v>#REF!</v>
      </c>
      <c r="K556" s="334"/>
      <c r="L556" s="334"/>
      <c r="M556" s="334"/>
      <c r="N556" s="334"/>
      <c r="O556" s="334"/>
      <c r="P556" s="334"/>
      <c r="Q556" s="334"/>
      <c r="R556" s="334"/>
      <c r="S556" s="334"/>
      <c r="T556" s="334"/>
      <c r="U556" s="334"/>
      <c r="V556" s="334"/>
      <c r="W556" s="334"/>
    </row>
    <row r="557" spans="1:23" s="383" customFormat="1" hidden="1" outlineLevel="2">
      <c r="A557" s="678"/>
      <c r="B557" s="1010" t="s">
        <v>277</v>
      </c>
      <c r="C557" s="1011" t="s">
        <v>276</v>
      </c>
      <c r="D557" s="380" t="e">
        <f>'Pl 2016-20 PFC'!#REF!</f>
        <v>#REF!</v>
      </c>
      <c r="E557" s="767" t="e">
        <f>'Pl 2016-20 PFC'!#REF!</f>
        <v>#REF!</v>
      </c>
      <c r="F557" s="767" t="e">
        <f>'Pl 2016-20 PFC'!#REF!</f>
        <v>#REF!</v>
      </c>
      <c r="G557" s="767">
        <f>'Pl 2016-20 PFC'!D588</f>
        <v>0</v>
      </c>
      <c r="H557" s="767">
        <f>'Pl 2016-20 PFC'!E588</f>
        <v>0</v>
      </c>
      <c r="I557" s="767">
        <f>'Pl 2016-20 PFC'!F588</f>
        <v>0</v>
      </c>
      <c r="J557" s="767" t="e">
        <f>'Pl 2016-20 PFC'!#REF!</f>
        <v>#REF!</v>
      </c>
      <c r="K557" s="334"/>
      <c r="L557" s="334"/>
      <c r="M557" s="334"/>
      <c r="N557" s="334"/>
      <c r="O557" s="334"/>
      <c r="P557" s="334"/>
      <c r="Q557" s="334"/>
      <c r="R557" s="334"/>
      <c r="S557" s="334"/>
      <c r="T557" s="334"/>
      <c r="U557" s="334"/>
      <c r="V557" s="334"/>
      <c r="W557" s="334"/>
    </row>
    <row r="558" spans="1:23" s="383" customFormat="1" hidden="1" outlineLevel="2">
      <c r="A558" s="678"/>
      <c r="B558" s="1010" t="s">
        <v>369</v>
      </c>
      <c r="C558" s="1011" t="s">
        <v>276</v>
      </c>
      <c r="D558" s="380" t="e">
        <f>'Pl 2016-20 PFC'!#REF!</f>
        <v>#REF!</v>
      </c>
      <c r="E558" s="767" t="e">
        <f>'Pl 2016-20 PFC'!#REF!</f>
        <v>#REF!</v>
      </c>
      <c r="F558" s="767" t="e">
        <f>'Pl 2016-20 PFC'!#REF!</f>
        <v>#REF!</v>
      </c>
      <c r="G558" s="767">
        <f>'Pl 2016-20 PFC'!D589</f>
        <v>0</v>
      </c>
      <c r="H558" s="767">
        <f>'Pl 2016-20 PFC'!E589</f>
        <v>0</v>
      </c>
      <c r="I558" s="767">
        <f>'Pl 2016-20 PFC'!F589</f>
        <v>0</v>
      </c>
      <c r="J558" s="767" t="e">
        <f>'Pl 2016-20 PFC'!#REF!</f>
        <v>#REF!</v>
      </c>
      <c r="K558" s="334"/>
      <c r="L558" s="334"/>
      <c r="M558" s="334"/>
      <c r="N558" s="334"/>
      <c r="O558" s="334"/>
      <c r="P558" s="334"/>
      <c r="Q558" s="334"/>
      <c r="R558" s="334"/>
      <c r="S558" s="334"/>
      <c r="T558" s="334"/>
      <c r="U558" s="334"/>
      <c r="V558" s="334"/>
      <c r="W558" s="334"/>
    </row>
    <row r="559" spans="1:23" s="383" customFormat="1" hidden="1" outlineLevel="2">
      <c r="A559" s="678"/>
      <c r="B559" s="1010" t="s">
        <v>155</v>
      </c>
      <c r="C559" s="1011" t="s">
        <v>276</v>
      </c>
      <c r="D559" s="380" t="e">
        <f>'Pl 2016-20 PFC'!#REF!</f>
        <v>#REF!</v>
      </c>
      <c r="E559" s="767" t="e">
        <f>'Pl 2016-20 PFC'!#REF!</f>
        <v>#REF!</v>
      </c>
      <c r="F559" s="767" t="e">
        <f>'Pl 2016-20 PFC'!#REF!</f>
        <v>#REF!</v>
      </c>
      <c r="G559" s="767">
        <f>'Pl 2016-20 PFC'!D590</f>
        <v>0</v>
      </c>
      <c r="H559" s="767">
        <f>'Pl 2016-20 PFC'!E590</f>
        <v>0</v>
      </c>
      <c r="I559" s="767">
        <f>'Pl 2016-20 PFC'!F590</f>
        <v>0</v>
      </c>
      <c r="J559" s="767" t="e">
        <f>'Pl 2016-20 PFC'!#REF!</f>
        <v>#REF!</v>
      </c>
      <c r="K559" s="334"/>
      <c r="L559" s="334"/>
      <c r="M559" s="334"/>
      <c r="N559" s="334"/>
      <c r="O559" s="334"/>
      <c r="P559" s="334"/>
      <c r="Q559" s="334"/>
      <c r="R559" s="334"/>
      <c r="S559" s="334"/>
      <c r="T559" s="334"/>
      <c r="U559" s="334"/>
      <c r="V559" s="334"/>
      <c r="W559" s="334"/>
    </row>
    <row r="560" spans="1:23" s="383" customFormat="1" hidden="1" outlineLevel="2">
      <c r="A560" s="678"/>
      <c r="B560" s="1010" t="s">
        <v>156</v>
      </c>
      <c r="C560" s="1011" t="s">
        <v>276</v>
      </c>
      <c r="D560" s="380" t="e">
        <f>'Pl 2016-20 PFC'!#REF!</f>
        <v>#REF!</v>
      </c>
      <c r="E560" s="767" t="e">
        <f>'Pl 2016-20 PFC'!#REF!</f>
        <v>#REF!</v>
      </c>
      <c r="F560" s="767" t="e">
        <f>'Pl 2016-20 PFC'!#REF!</f>
        <v>#REF!</v>
      </c>
      <c r="G560" s="767">
        <f>'Pl 2016-20 PFC'!D591</f>
        <v>0</v>
      </c>
      <c r="H560" s="767">
        <f>'Pl 2016-20 PFC'!E591</f>
        <v>0</v>
      </c>
      <c r="I560" s="767">
        <f>'Pl 2016-20 PFC'!F591</f>
        <v>0</v>
      </c>
      <c r="J560" s="767" t="e">
        <f>'Pl 2016-20 PFC'!#REF!</f>
        <v>#REF!</v>
      </c>
      <c r="K560" s="334"/>
      <c r="L560" s="334"/>
      <c r="M560" s="334"/>
      <c r="N560" s="334"/>
      <c r="O560" s="334"/>
      <c r="P560" s="334"/>
      <c r="Q560" s="334"/>
      <c r="R560" s="334"/>
      <c r="S560" s="334"/>
      <c r="T560" s="334"/>
      <c r="U560" s="334"/>
      <c r="V560" s="334"/>
      <c r="W560" s="334"/>
    </row>
    <row r="561" spans="1:23" s="383" customFormat="1" hidden="1" outlineLevel="2">
      <c r="A561" s="678"/>
      <c r="B561" s="1010" t="s">
        <v>161</v>
      </c>
      <c r="C561" s="1011" t="s">
        <v>276</v>
      </c>
      <c r="D561" s="380" t="e">
        <f>'Pl 2016-20 PFC'!#REF!</f>
        <v>#REF!</v>
      </c>
      <c r="E561" s="767" t="e">
        <f>'Pl 2016-20 PFC'!#REF!</f>
        <v>#REF!</v>
      </c>
      <c r="F561" s="767" t="e">
        <f>'Pl 2016-20 PFC'!#REF!</f>
        <v>#REF!</v>
      </c>
      <c r="G561" s="767">
        <f>'Pl 2016-20 PFC'!D592</f>
        <v>0</v>
      </c>
      <c r="H561" s="767">
        <f>'Pl 2016-20 PFC'!E592</f>
        <v>0</v>
      </c>
      <c r="I561" s="767">
        <f>'Pl 2016-20 PFC'!F592</f>
        <v>0</v>
      </c>
      <c r="J561" s="767" t="e">
        <f>'Pl 2016-20 PFC'!#REF!</f>
        <v>#REF!</v>
      </c>
      <c r="K561" s="334"/>
      <c r="L561" s="334"/>
      <c r="M561" s="334"/>
      <c r="N561" s="334"/>
      <c r="O561" s="334"/>
      <c r="P561" s="334"/>
      <c r="Q561" s="334"/>
      <c r="R561" s="334"/>
      <c r="S561" s="334"/>
      <c r="T561" s="334"/>
      <c r="U561" s="334"/>
      <c r="V561" s="334"/>
      <c r="W561" s="334"/>
    </row>
    <row r="562" spans="1:23" s="383" customFormat="1" hidden="1" outlineLevel="2">
      <c r="A562" s="678"/>
      <c r="B562" s="1010" t="s">
        <v>162</v>
      </c>
      <c r="C562" s="1011" t="s">
        <v>276</v>
      </c>
      <c r="D562" s="380" t="e">
        <f>'Pl 2016-20 PFC'!#REF!</f>
        <v>#REF!</v>
      </c>
      <c r="E562" s="767" t="e">
        <f>'Pl 2016-20 PFC'!#REF!</f>
        <v>#REF!</v>
      </c>
      <c r="F562" s="767" t="e">
        <f>'Pl 2016-20 PFC'!#REF!</f>
        <v>#REF!</v>
      </c>
      <c r="G562" s="767">
        <f>'Pl 2016-20 PFC'!D593</f>
        <v>0</v>
      </c>
      <c r="H562" s="767">
        <f>'Pl 2016-20 PFC'!E593</f>
        <v>0</v>
      </c>
      <c r="I562" s="767">
        <f>'Pl 2016-20 PFC'!F593</f>
        <v>0</v>
      </c>
      <c r="J562" s="767" t="e">
        <f>'Pl 2016-20 PFC'!#REF!</f>
        <v>#REF!</v>
      </c>
      <c r="K562" s="334"/>
      <c r="L562" s="334"/>
      <c r="M562" s="334"/>
      <c r="N562" s="334"/>
      <c r="O562" s="334"/>
      <c r="P562" s="334"/>
      <c r="Q562" s="334"/>
      <c r="R562" s="334"/>
      <c r="S562" s="334"/>
      <c r="T562" s="334"/>
      <c r="U562" s="334"/>
      <c r="V562" s="334"/>
      <c r="W562" s="334"/>
    </row>
    <row r="563" spans="1:23" s="383" customFormat="1" hidden="1" outlineLevel="2">
      <c r="A563" s="678"/>
      <c r="B563" s="1010" t="s">
        <v>165</v>
      </c>
      <c r="C563" s="1011" t="s">
        <v>276</v>
      </c>
      <c r="D563" s="380" t="e">
        <f>'Pl 2016-20 PFC'!#REF!</f>
        <v>#REF!</v>
      </c>
      <c r="E563" s="767" t="e">
        <f>'Pl 2016-20 PFC'!#REF!</f>
        <v>#REF!</v>
      </c>
      <c r="F563" s="767" t="e">
        <f>'Pl 2016-20 PFC'!#REF!</f>
        <v>#REF!</v>
      </c>
      <c r="G563" s="767">
        <f>'Pl 2016-20 PFC'!D594</f>
        <v>0</v>
      </c>
      <c r="H563" s="767">
        <f>'Pl 2016-20 PFC'!E594</f>
        <v>0</v>
      </c>
      <c r="I563" s="767">
        <f>'Pl 2016-20 PFC'!F594</f>
        <v>0</v>
      </c>
      <c r="J563" s="767" t="e">
        <f>'Pl 2016-20 PFC'!#REF!</f>
        <v>#REF!</v>
      </c>
      <c r="K563" s="334"/>
      <c r="L563" s="334"/>
      <c r="M563" s="334"/>
      <c r="N563" s="334"/>
      <c r="O563" s="334"/>
      <c r="P563" s="334"/>
      <c r="Q563" s="334"/>
      <c r="R563" s="334"/>
      <c r="S563" s="334"/>
      <c r="T563" s="334"/>
      <c r="U563" s="334"/>
      <c r="V563" s="334"/>
      <c r="W563" s="334"/>
    </row>
    <row r="564" spans="1:23" s="383" customFormat="1" hidden="1" outlineLevel="2">
      <c r="A564" s="678"/>
      <c r="B564" s="1010" t="s">
        <v>164</v>
      </c>
      <c r="C564" s="1011"/>
      <c r="D564" s="380" t="e">
        <f>'Pl 2016-20 PFC'!#REF!</f>
        <v>#REF!</v>
      </c>
      <c r="E564" s="767" t="e">
        <f>'Pl 2016-20 PFC'!#REF!</f>
        <v>#REF!</v>
      </c>
      <c r="F564" s="767" t="e">
        <f>'Pl 2016-20 PFC'!#REF!</f>
        <v>#REF!</v>
      </c>
      <c r="G564" s="767">
        <f>'Pl 2016-20 PFC'!D597</f>
        <v>35800000</v>
      </c>
      <c r="H564" s="767">
        <f>'Pl 2016-20 PFC'!E597</f>
        <v>0</v>
      </c>
      <c r="I564" s="767">
        <f>'Pl 2016-20 PFC'!F597</f>
        <v>35800000</v>
      </c>
      <c r="J564" s="767" t="e">
        <f>'Pl 2016-20 PFC'!#REF!</f>
        <v>#REF!</v>
      </c>
      <c r="K564" s="334"/>
      <c r="L564" s="334"/>
      <c r="M564" s="334"/>
      <c r="N564" s="334"/>
      <c r="O564" s="334"/>
      <c r="P564" s="334"/>
      <c r="Q564" s="334"/>
      <c r="R564" s="334"/>
      <c r="S564" s="334"/>
      <c r="T564" s="334"/>
      <c r="U564" s="334"/>
      <c r="V564" s="334"/>
      <c r="W564" s="334"/>
    </row>
    <row r="565" spans="1:23" s="383" customFormat="1" hidden="1" outlineLevel="2">
      <c r="A565" s="678"/>
      <c r="B565" s="1010" t="s">
        <v>179</v>
      </c>
      <c r="C565" s="1011" t="s">
        <v>276</v>
      </c>
      <c r="D565" s="380" t="e">
        <f>'Pl 2016-20 PFC'!#REF!</f>
        <v>#REF!</v>
      </c>
      <c r="E565" s="767" t="e">
        <f>'Pl 2016-20 PFC'!#REF!</f>
        <v>#REF!</v>
      </c>
      <c r="F565" s="767" t="e">
        <f>'Pl 2016-20 PFC'!#REF!</f>
        <v>#REF!</v>
      </c>
      <c r="G565" s="767">
        <f>'Pl 2016-20 PFC'!D598</f>
        <v>0</v>
      </c>
      <c r="H565" s="767">
        <f>'Pl 2016-20 PFC'!E598</f>
        <v>0</v>
      </c>
      <c r="I565" s="767">
        <f>'Pl 2016-20 PFC'!F598</f>
        <v>0</v>
      </c>
      <c r="J565" s="767" t="e">
        <f>'Pl 2016-20 PFC'!#REF!</f>
        <v>#REF!</v>
      </c>
      <c r="K565" s="334"/>
      <c r="L565" s="334"/>
      <c r="M565" s="334"/>
      <c r="N565" s="334"/>
      <c r="O565" s="334"/>
      <c r="P565" s="334"/>
      <c r="Q565" s="334"/>
      <c r="R565" s="334"/>
      <c r="S565" s="334"/>
      <c r="T565" s="334"/>
      <c r="U565" s="334"/>
      <c r="V565" s="334"/>
      <c r="W565" s="334"/>
    </row>
    <row r="566" spans="1:23" s="383" customFormat="1" hidden="1" outlineLevel="2">
      <c r="A566" s="678"/>
      <c r="B566" s="1010"/>
      <c r="C566" s="1011"/>
      <c r="D566" s="380"/>
      <c r="E566" s="767"/>
      <c r="F566" s="767"/>
      <c r="G566" s="767"/>
      <c r="H566" s="767"/>
      <c r="I566" s="767"/>
      <c r="J566" s="767"/>
      <c r="K566" s="334"/>
      <c r="L566" s="334"/>
      <c r="M566" s="334"/>
      <c r="N566" s="334"/>
      <c r="O566" s="334"/>
      <c r="P566" s="334"/>
      <c r="Q566" s="334"/>
      <c r="R566" s="334"/>
      <c r="S566" s="334"/>
      <c r="T566" s="334"/>
      <c r="U566" s="334"/>
      <c r="V566" s="334"/>
      <c r="W566" s="334"/>
    </row>
    <row r="567" spans="1:23" s="396" customFormat="1" ht="16.5" hidden="1" outlineLevel="2" thickBot="1">
      <c r="A567" s="678" t="s">
        <v>279</v>
      </c>
      <c r="B567" s="1010" t="s">
        <v>280</v>
      </c>
      <c r="C567" s="363" t="s">
        <v>281</v>
      </c>
      <c r="D567" s="380" t="e">
        <f>'Pl 2016-20 PFC'!#REF!</f>
        <v>#REF!</v>
      </c>
      <c r="E567" s="767" t="e">
        <f>'Pl 2016-20 PFC'!#REF!</f>
        <v>#REF!</v>
      </c>
      <c r="F567" s="767" t="e">
        <f>'Pl 2016-20 PFC'!#REF!</f>
        <v>#REF!</v>
      </c>
      <c r="G567" s="767">
        <f>'Pl 2016-20 PFC'!D600</f>
        <v>4578000</v>
      </c>
      <c r="H567" s="767">
        <f>'Pl 2016-20 PFC'!E600</f>
        <v>0</v>
      </c>
      <c r="I567" s="767">
        <f>'Pl 2016-20 PFC'!F600</f>
        <v>4578000</v>
      </c>
      <c r="J567" s="767" t="e">
        <f>'Pl 2016-20 PFC'!#REF!</f>
        <v>#REF!</v>
      </c>
      <c r="K567" s="334"/>
      <c r="L567" s="334"/>
      <c r="M567" s="334"/>
      <c r="N567" s="334"/>
      <c r="O567" s="334"/>
      <c r="P567" s="334"/>
      <c r="Q567" s="334"/>
      <c r="R567" s="334"/>
      <c r="S567" s="334"/>
      <c r="T567" s="334"/>
      <c r="U567" s="334"/>
      <c r="V567" s="334"/>
      <c r="W567" s="334"/>
    </row>
    <row r="568" spans="1:23" s="383" customFormat="1" hidden="1" outlineLevel="2">
      <c r="A568" s="678"/>
      <c r="B568" s="1010" t="s">
        <v>271</v>
      </c>
      <c r="C568" s="1011" t="s">
        <v>281</v>
      </c>
      <c r="D568" s="380" t="e">
        <f>'Pl 2016-20 PFC'!#REF!</f>
        <v>#REF!</v>
      </c>
      <c r="E568" s="767" t="e">
        <f>'Pl 2016-20 PFC'!#REF!</f>
        <v>#REF!</v>
      </c>
      <c r="F568" s="767" t="e">
        <f>'Pl 2016-20 PFC'!#REF!</f>
        <v>#REF!</v>
      </c>
      <c r="G568" s="767">
        <f>'Pl 2016-20 PFC'!D601</f>
        <v>4578000</v>
      </c>
      <c r="H568" s="767">
        <f>'Pl 2016-20 PFC'!E601</f>
        <v>0</v>
      </c>
      <c r="I568" s="767">
        <f>'Pl 2016-20 PFC'!F601</f>
        <v>4578000</v>
      </c>
      <c r="J568" s="767" t="e">
        <f>'Pl 2016-20 PFC'!#REF!</f>
        <v>#REF!</v>
      </c>
      <c r="K568" s="334"/>
      <c r="L568" s="334"/>
      <c r="M568" s="334"/>
      <c r="N568" s="334"/>
      <c r="O568" s="334"/>
      <c r="P568" s="334"/>
      <c r="Q568" s="334"/>
      <c r="R568" s="334"/>
      <c r="S568" s="334"/>
      <c r="T568" s="334"/>
      <c r="U568" s="334"/>
      <c r="V568" s="334"/>
      <c r="W568" s="334"/>
    </row>
    <row r="569" spans="1:23" s="383" customFormat="1" hidden="1" outlineLevel="2">
      <c r="A569" s="678"/>
      <c r="B569" s="1010" t="s">
        <v>413</v>
      </c>
      <c r="C569" s="1011" t="s">
        <v>480</v>
      </c>
      <c r="D569" s="380" t="str">
        <f t="shared" ref="D569:J570" si="84">"$'Pl 2014-17 PFC'.$#ODWOŁANIE$#ODWOŁANIE"</f>
        <v>$'Pl 2014-17 PFC'.$#ODWOŁANIE$#ODWOŁANIE</v>
      </c>
      <c r="E569" s="767" t="str">
        <f t="shared" si="84"/>
        <v>$'Pl 2014-17 PFC'.$#ODWOŁANIE$#ODWOŁANIE</v>
      </c>
      <c r="F569" s="767" t="str">
        <f t="shared" si="84"/>
        <v>$'Pl 2014-17 PFC'.$#ODWOŁANIE$#ODWOŁANIE</v>
      </c>
      <c r="G569" s="767"/>
      <c r="H569" s="767"/>
      <c r="I569" s="767"/>
      <c r="J569" s="767" t="str">
        <f t="shared" si="84"/>
        <v>$'Pl 2014-17 PFC'.$#ODWOŁANIE$#ODWOŁANIE</v>
      </c>
      <c r="K569" s="334"/>
      <c r="L569" s="334"/>
      <c r="M569" s="334"/>
      <c r="N569" s="334"/>
      <c r="O569" s="334"/>
      <c r="P569" s="334"/>
      <c r="Q569" s="334"/>
      <c r="R569" s="334"/>
      <c r="S569" s="334"/>
      <c r="T569" s="334"/>
      <c r="U569" s="334"/>
      <c r="V569" s="334"/>
      <c r="W569" s="334"/>
    </row>
    <row r="570" spans="1:23" s="383" customFormat="1" hidden="1" outlineLevel="2">
      <c r="A570" s="678"/>
      <c r="B570" s="1010" t="s">
        <v>479</v>
      </c>
      <c r="C570" s="1011" t="s">
        <v>480</v>
      </c>
      <c r="D570" s="380" t="str">
        <f t="shared" si="84"/>
        <v>$'Pl 2014-17 PFC'.$#ODWOŁANIE$#ODWOŁANIE</v>
      </c>
      <c r="E570" s="767" t="str">
        <f t="shared" si="84"/>
        <v>$'Pl 2014-17 PFC'.$#ODWOŁANIE$#ODWOŁANIE</v>
      </c>
      <c r="F570" s="767" t="str">
        <f t="shared" si="84"/>
        <v>$'Pl 2014-17 PFC'.$#ODWOŁANIE$#ODWOŁANIE</v>
      </c>
      <c r="G570" s="767"/>
      <c r="H570" s="767"/>
      <c r="I570" s="767"/>
      <c r="J570" s="767" t="str">
        <f t="shared" si="84"/>
        <v>$'Pl 2014-17 PFC'.$#ODWOŁANIE$#ODWOŁANIE</v>
      </c>
      <c r="K570" s="334"/>
      <c r="L570" s="334"/>
      <c r="M570" s="334"/>
      <c r="N570" s="334"/>
      <c r="O570" s="334"/>
      <c r="P570" s="334"/>
      <c r="Q570" s="334"/>
      <c r="R570" s="334"/>
      <c r="S570" s="334"/>
      <c r="T570" s="334"/>
      <c r="U570" s="334"/>
      <c r="V570" s="334"/>
      <c r="W570" s="334"/>
    </row>
    <row r="571" spans="1:23" s="383" customFormat="1" hidden="1" outlineLevel="2">
      <c r="A571" s="678"/>
      <c r="B571" s="1010" t="s">
        <v>364</v>
      </c>
      <c r="C571" s="1011" t="s">
        <v>276</v>
      </c>
      <c r="D571" s="380" t="e">
        <f>'Pl 2016-20 PFC'!#REF!</f>
        <v>#REF!</v>
      </c>
      <c r="E571" s="767" t="e">
        <f>'Pl 2016-20 PFC'!#REF!</f>
        <v>#REF!</v>
      </c>
      <c r="F571" s="767" t="e">
        <f>'Pl 2016-20 PFC'!#REF!</f>
        <v>#REF!</v>
      </c>
      <c r="G571" s="767">
        <f>'Pl 2016-20 PFC'!D602</f>
        <v>1500000</v>
      </c>
      <c r="H571" s="767">
        <f>'Pl 2016-20 PFC'!E602</f>
        <v>0</v>
      </c>
      <c r="I571" s="767">
        <f>'Pl 2016-20 PFC'!F602</f>
        <v>1500000</v>
      </c>
      <c r="J571" s="767" t="e">
        <f>'Pl 2016-20 PFC'!#REF!</f>
        <v>#REF!</v>
      </c>
      <c r="K571" s="334"/>
      <c r="L571" s="334"/>
      <c r="M571" s="334"/>
      <c r="N571" s="334"/>
      <c r="O571" s="334"/>
      <c r="P571" s="334"/>
      <c r="Q571" s="334"/>
      <c r="R571" s="334"/>
      <c r="S571" s="334"/>
      <c r="T571" s="334"/>
      <c r="U571" s="334"/>
      <c r="V571" s="334"/>
      <c r="W571" s="334"/>
    </row>
    <row r="572" spans="1:23" s="383" customFormat="1" hidden="1" outlineLevel="2">
      <c r="A572" s="678"/>
      <c r="B572" s="1010" t="s">
        <v>423</v>
      </c>
      <c r="C572" s="1011" t="s">
        <v>281</v>
      </c>
      <c r="D572" s="380" t="e">
        <f>'Pl 2016-20 PFC'!#REF!</f>
        <v>#REF!</v>
      </c>
      <c r="E572" s="767" t="e">
        <f>'Pl 2016-20 PFC'!#REF!</f>
        <v>#REF!</v>
      </c>
      <c r="F572" s="767" t="e">
        <f>'Pl 2016-20 PFC'!#REF!</f>
        <v>#REF!</v>
      </c>
      <c r="G572" s="767">
        <f>'Pl 2016-20 PFC'!D603</f>
        <v>100000</v>
      </c>
      <c r="H572" s="767">
        <f>'Pl 2016-20 PFC'!E603</f>
        <v>0</v>
      </c>
      <c r="I572" s="767">
        <f>'Pl 2016-20 PFC'!F603</f>
        <v>100000</v>
      </c>
      <c r="J572" s="767" t="e">
        <f>'Pl 2016-20 PFC'!#REF!</f>
        <v>#REF!</v>
      </c>
      <c r="K572" s="334"/>
      <c r="L572" s="334"/>
      <c r="M572" s="334"/>
      <c r="N572" s="334"/>
      <c r="O572" s="334"/>
      <c r="P572" s="334"/>
      <c r="Q572" s="334"/>
      <c r="R572" s="334"/>
      <c r="S572" s="334"/>
      <c r="T572" s="334"/>
      <c r="U572" s="334"/>
      <c r="V572" s="334"/>
      <c r="W572" s="334"/>
    </row>
    <row r="573" spans="1:23" s="383" customFormat="1" ht="31.5" hidden="1" outlineLevel="2">
      <c r="A573" s="678"/>
      <c r="B573" s="1010" t="s">
        <v>426</v>
      </c>
      <c r="C573" s="1011" t="s">
        <v>281</v>
      </c>
      <c r="D573" s="380" t="e">
        <f>'Pl 2016-20 PFC'!#REF!</f>
        <v>#REF!</v>
      </c>
      <c r="E573" s="767" t="e">
        <f>'Pl 2016-20 PFC'!#REF!</f>
        <v>#REF!</v>
      </c>
      <c r="F573" s="767" t="e">
        <f>'Pl 2016-20 PFC'!#REF!</f>
        <v>#REF!</v>
      </c>
      <c r="G573" s="767">
        <f>'Pl 2016-20 PFC'!D604</f>
        <v>1078000</v>
      </c>
      <c r="H573" s="767">
        <f>'Pl 2016-20 PFC'!E604</f>
        <v>0</v>
      </c>
      <c r="I573" s="767">
        <f>'Pl 2016-20 PFC'!F604</f>
        <v>1078000</v>
      </c>
      <c r="J573" s="767" t="e">
        <f>'Pl 2016-20 PFC'!#REF!</f>
        <v>#REF!</v>
      </c>
      <c r="K573" s="334"/>
      <c r="L573" s="334"/>
      <c r="M573" s="334"/>
      <c r="N573" s="334"/>
      <c r="O573" s="334"/>
      <c r="P573" s="334"/>
      <c r="Q573" s="334"/>
      <c r="R573" s="334"/>
      <c r="S573" s="334"/>
      <c r="T573" s="334"/>
      <c r="U573" s="334"/>
      <c r="V573" s="334"/>
      <c r="W573" s="334"/>
    </row>
    <row r="574" spans="1:23" s="383" customFormat="1" hidden="1" outlineLevel="2">
      <c r="A574" s="678"/>
      <c r="B574" s="1010" t="s">
        <v>377</v>
      </c>
      <c r="C574" s="1011" t="s">
        <v>281</v>
      </c>
      <c r="D574" s="380" t="e">
        <f>'Pl 2016-20 PFC'!#REF!</f>
        <v>#REF!</v>
      </c>
      <c r="E574" s="767" t="e">
        <f>'Pl 2016-20 PFC'!#REF!</f>
        <v>#REF!</v>
      </c>
      <c r="F574" s="767" t="e">
        <f>'Pl 2016-20 PFC'!#REF!</f>
        <v>#REF!</v>
      </c>
      <c r="G574" s="767">
        <f>'Pl 2016-20 PFC'!D605</f>
        <v>1700000</v>
      </c>
      <c r="H574" s="767">
        <f>'Pl 2016-20 PFC'!E605</f>
        <v>0</v>
      </c>
      <c r="I574" s="767">
        <f>'Pl 2016-20 PFC'!F605</f>
        <v>1700000</v>
      </c>
      <c r="J574" s="767" t="e">
        <f>'Pl 2016-20 PFC'!#REF!</f>
        <v>#REF!</v>
      </c>
      <c r="K574" s="334"/>
      <c r="L574" s="334"/>
      <c r="M574" s="334"/>
      <c r="N574" s="334"/>
      <c r="O574" s="334"/>
      <c r="P574" s="334"/>
      <c r="Q574" s="334"/>
      <c r="R574" s="334"/>
      <c r="S574" s="334"/>
      <c r="T574" s="334"/>
      <c r="U574" s="334"/>
      <c r="V574" s="334"/>
      <c r="W574" s="334"/>
    </row>
    <row r="575" spans="1:23" s="383" customFormat="1" ht="31.5" hidden="1" outlineLevel="2">
      <c r="A575" s="678"/>
      <c r="B575" s="1010" t="s">
        <v>424</v>
      </c>
      <c r="C575" s="1011" t="s">
        <v>281</v>
      </c>
      <c r="D575" s="380" t="e">
        <f>'Pl 2016-20 PFC'!#REF!</f>
        <v>#REF!</v>
      </c>
      <c r="E575" s="767" t="e">
        <f>'Pl 2016-20 PFC'!#REF!</f>
        <v>#REF!</v>
      </c>
      <c r="F575" s="767" t="e">
        <f>'Pl 2016-20 PFC'!#REF!</f>
        <v>#REF!</v>
      </c>
      <c r="G575" s="767">
        <f>'Pl 2016-20 PFC'!D606</f>
        <v>200000</v>
      </c>
      <c r="H575" s="767">
        <f>'Pl 2016-20 PFC'!E606</f>
        <v>0</v>
      </c>
      <c r="I575" s="767">
        <f>'Pl 2016-20 PFC'!F606</f>
        <v>200000</v>
      </c>
      <c r="J575" s="767" t="e">
        <f>'Pl 2016-20 PFC'!#REF!</f>
        <v>#REF!</v>
      </c>
      <c r="K575" s="334"/>
      <c r="L575" s="334"/>
      <c r="M575" s="334"/>
      <c r="N575" s="334"/>
      <c r="O575" s="334"/>
      <c r="P575" s="334"/>
      <c r="Q575" s="334"/>
      <c r="R575" s="334"/>
      <c r="S575" s="334"/>
      <c r="T575" s="334"/>
      <c r="U575" s="334"/>
      <c r="V575" s="334"/>
      <c r="W575" s="334"/>
    </row>
    <row r="576" spans="1:23" s="383" customFormat="1" hidden="1" outlineLevel="2">
      <c r="A576" s="678"/>
      <c r="B576" s="1010" t="s">
        <v>153</v>
      </c>
      <c r="C576" s="1011"/>
      <c r="D576" s="380" t="e">
        <f>'Pl 2016-20 PFC'!#REF!</f>
        <v>#REF!</v>
      </c>
      <c r="E576" s="767" t="e">
        <f>'Pl 2016-20 PFC'!#REF!</f>
        <v>#REF!</v>
      </c>
      <c r="F576" s="767" t="e">
        <f>'Pl 2016-20 PFC'!#REF!</f>
        <v>#REF!</v>
      </c>
      <c r="G576" s="767">
        <f>'Pl 2016-20 PFC'!D607</f>
        <v>0</v>
      </c>
      <c r="H576" s="767">
        <f>'Pl 2016-20 PFC'!E607</f>
        <v>0</v>
      </c>
      <c r="I576" s="767">
        <f>'Pl 2016-20 PFC'!F607</f>
        <v>0</v>
      </c>
      <c r="J576" s="767" t="e">
        <f>'Pl 2016-20 PFC'!#REF!</f>
        <v>#REF!</v>
      </c>
      <c r="K576" s="334"/>
      <c r="L576" s="334"/>
      <c r="M576" s="334"/>
      <c r="N576" s="334"/>
      <c r="O576" s="334"/>
      <c r="P576" s="334"/>
      <c r="Q576" s="334"/>
      <c r="R576" s="334"/>
      <c r="S576" s="334"/>
      <c r="T576" s="334"/>
      <c r="U576" s="334"/>
      <c r="V576" s="334"/>
      <c r="W576" s="334"/>
    </row>
    <row r="577" spans="1:23" s="383" customFormat="1" hidden="1" outlineLevel="2">
      <c r="A577" s="678"/>
      <c r="B577" s="1010" t="s">
        <v>277</v>
      </c>
      <c r="C577" s="1011"/>
      <c r="D577" s="380" t="e">
        <f>'Pl 2016-20 PFC'!#REF!</f>
        <v>#REF!</v>
      </c>
      <c r="E577" s="767" t="e">
        <f>'Pl 2016-20 PFC'!#REF!</f>
        <v>#REF!</v>
      </c>
      <c r="F577" s="767" t="e">
        <f>'Pl 2016-20 PFC'!#REF!</f>
        <v>#REF!</v>
      </c>
      <c r="G577" s="767">
        <f>'Pl 2016-20 PFC'!D608</f>
        <v>0</v>
      </c>
      <c r="H577" s="767">
        <f>'Pl 2016-20 PFC'!E608</f>
        <v>0</v>
      </c>
      <c r="I577" s="767">
        <f>'Pl 2016-20 PFC'!F608</f>
        <v>0</v>
      </c>
      <c r="J577" s="767" t="e">
        <f>'Pl 2016-20 PFC'!#REF!</f>
        <v>#REF!</v>
      </c>
      <c r="K577" s="334"/>
      <c r="L577" s="334"/>
      <c r="M577" s="334"/>
      <c r="N577" s="334"/>
      <c r="O577" s="334"/>
      <c r="P577" s="334"/>
      <c r="Q577" s="334"/>
      <c r="R577" s="334"/>
      <c r="S577" s="334"/>
      <c r="T577" s="334"/>
      <c r="U577" s="334"/>
      <c r="V577" s="334"/>
      <c r="W577" s="334"/>
    </row>
    <row r="578" spans="1:23" s="383" customFormat="1" hidden="1" outlineLevel="2">
      <c r="A578" s="678"/>
      <c r="B578" s="1010" t="s">
        <v>155</v>
      </c>
      <c r="C578" s="1011"/>
      <c r="D578" s="380" t="e">
        <f>'Pl 2016-20 PFC'!#REF!</f>
        <v>#REF!</v>
      </c>
      <c r="E578" s="767" t="e">
        <f>'Pl 2016-20 PFC'!#REF!</f>
        <v>#REF!</v>
      </c>
      <c r="F578" s="767" t="e">
        <f>'Pl 2016-20 PFC'!#REF!</f>
        <v>#REF!</v>
      </c>
      <c r="G578" s="767">
        <f>'Pl 2016-20 PFC'!D609</f>
        <v>0</v>
      </c>
      <c r="H578" s="767">
        <f>'Pl 2016-20 PFC'!E609</f>
        <v>0</v>
      </c>
      <c r="I578" s="767">
        <f>'Pl 2016-20 PFC'!F609</f>
        <v>0</v>
      </c>
      <c r="J578" s="767" t="e">
        <f>'Pl 2016-20 PFC'!#REF!</f>
        <v>#REF!</v>
      </c>
      <c r="K578" s="334"/>
      <c r="L578" s="334"/>
      <c r="M578" s="334"/>
      <c r="N578" s="334"/>
      <c r="O578" s="334"/>
      <c r="P578" s="334"/>
      <c r="Q578" s="334"/>
      <c r="R578" s="334"/>
      <c r="S578" s="334"/>
      <c r="T578" s="334"/>
      <c r="U578" s="334"/>
      <c r="V578" s="334"/>
      <c r="W578" s="334"/>
    </row>
    <row r="579" spans="1:23" s="383" customFormat="1" hidden="1" outlineLevel="2">
      <c r="A579" s="678"/>
      <c r="B579" s="1010" t="s">
        <v>157</v>
      </c>
      <c r="C579" s="1011"/>
      <c r="D579" s="380" t="e">
        <f>'Pl 2016-20 PFC'!#REF!</f>
        <v>#REF!</v>
      </c>
      <c r="E579" s="767" t="e">
        <f>'Pl 2016-20 PFC'!#REF!</f>
        <v>#REF!</v>
      </c>
      <c r="F579" s="767" t="e">
        <f>'Pl 2016-20 PFC'!#REF!</f>
        <v>#REF!</v>
      </c>
      <c r="G579" s="767">
        <f>'Pl 2016-20 PFC'!D610</f>
        <v>0</v>
      </c>
      <c r="H579" s="767">
        <f>'Pl 2016-20 PFC'!E610</f>
        <v>0</v>
      </c>
      <c r="I579" s="767">
        <f>'Pl 2016-20 PFC'!F610</f>
        <v>0</v>
      </c>
      <c r="J579" s="767" t="e">
        <f>'Pl 2016-20 PFC'!#REF!</f>
        <v>#REF!</v>
      </c>
      <c r="K579" s="334"/>
      <c r="L579" s="334"/>
      <c r="M579" s="334"/>
      <c r="N579" s="334"/>
      <c r="O579" s="334"/>
      <c r="P579" s="334"/>
      <c r="Q579" s="334"/>
      <c r="R579" s="334"/>
      <c r="S579" s="334"/>
      <c r="T579" s="334"/>
      <c r="U579" s="334"/>
      <c r="V579" s="334"/>
      <c r="W579" s="334"/>
    </row>
    <row r="580" spans="1:23" s="383" customFormat="1" hidden="1" outlineLevel="2">
      <c r="A580" s="678"/>
      <c r="B580" s="1010" t="s">
        <v>156</v>
      </c>
      <c r="C580" s="1011"/>
      <c r="D580" s="380" t="e">
        <f>'Pl 2016-20 PFC'!#REF!</f>
        <v>#REF!</v>
      </c>
      <c r="E580" s="767" t="e">
        <f>'Pl 2016-20 PFC'!#REF!</f>
        <v>#REF!</v>
      </c>
      <c r="F580" s="767" t="e">
        <f>'Pl 2016-20 PFC'!#REF!</f>
        <v>#REF!</v>
      </c>
      <c r="G580" s="767">
        <f>'Pl 2016-20 PFC'!D611</f>
        <v>0</v>
      </c>
      <c r="H580" s="767">
        <f>'Pl 2016-20 PFC'!E611</f>
        <v>0</v>
      </c>
      <c r="I580" s="767">
        <f>'Pl 2016-20 PFC'!F611</f>
        <v>0</v>
      </c>
      <c r="J580" s="767" t="e">
        <f>'Pl 2016-20 PFC'!#REF!</f>
        <v>#REF!</v>
      </c>
      <c r="K580" s="334"/>
      <c r="L580" s="334"/>
      <c r="M580" s="334"/>
      <c r="N580" s="334"/>
      <c r="O580" s="334"/>
      <c r="P580" s="334"/>
      <c r="Q580" s="334"/>
      <c r="R580" s="334"/>
      <c r="S580" s="334"/>
      <c r="T580" s="334"/>
      <c r="U580" s="334"/>
      <c r="V580" s="334"/>
      <c r="W580" s="334"/>
    </row>
    <row r="581" spans="1:23" s="383" customFormat="1" hidden="1" outlineLevel="2">
      <c r="A581" s="678"/>
      <c r="B581" s="1010" t="s">
        <v>176</v>
      </c>
      <c r="C581" s="1011"/>
      <c r="D581" s="380" t="e">
        <f>'Pl 2016-20 PFC'!#REF!</f>
        <v>#REF!</v>
      </c>
      <c r="E581" s="767" t="e">
        <f>'Pl 2016-20 PFC'!#REF!</f>
        <v>#REF!</v>
      </c>
      <c r="F581" s="767" t="e">
        <f>'Pl 2016-20 PFC'!#REF!</f>
        <v>#REF!</v>
      </c>
      <c r="G581" s="767">
        <f>'Pl 2016-20 PFC'!D612</f>
        <v>0</v>
      </c>
      <c r="H581" s="767">
        <f>'Pl 2016-20 PFC'!E612</f>
        <v>0</v>
      </c>
      <c r="I581" s="767">
        <f>'Pl 2016-20 PFC'!F612</f>
        <v>0</v>
      </c>
      <c r="J581" s="767" t="e">
        <f>'Pl 2016-20 PFC'!#REF!</f>
        <v>#REF!</v>
      </c>
      <c r="K581" s="334"/>
      <c r="L581" s="334"/>
      <c r="M581" s="334"/>
      <c r="N581" s="334"/>
      <c r="O581" s="334"/>
      <c r="P581" s="334"/>
      <c r="Q581" s="334"/>
      <c r="R581" s="334"/>
      <c r="S581" s="334"/>
      <c r="T581" s="334"/>
      <c r="U581" s="334"/>
      <c r="V581" s="334"/>
      <c r="W581" s="334"/>
    </row>
    <row r="582" spans="1:23" s="383" customFormat="1" hidden="1" outlineLevel="2">
      <c r="A582" s="678"/>
      <c r="B582" s="1010" t="s">
        <v>161</v>
      </c>
      <c r="C582" s="1011"/>
      <c r="D582" s="380" t="e">
        <f>'Pl 2016-20 PFC'!#REF!</f>
        <v>#REF!</v>
      </c>
      <c r="E582" s="767" t="e">
        <f>'Pl 2016-20 PFC'!#REF!</f>
        <v>#REF!</v>
      </c>
      <c r="F582" s="767" t="e">
        <f>'Pl 2016-20 PFC'!#REF!</f>
        <v>#REF!</v>
      </c>
      <c r="G582" s="767">
        <f>'Pl 2016-20 PFC'!D613</f>
        <v>0</v>
      </c>
      <c r="H582" s="767">
        <f>'Pl 2016-20 PFC'!E613</f>
        <v>0</v>
      </c>
      <c r="I582" s="767">
        <f>'Pl 2016-20 PFC'!F613</f>
        <v>0</v>
      </c>
      <c r="J582" s="767" t="e">
        <f>'Pl 2016-20 PFC'!#REF!</f>
        <v>#REF!</v>
      </c>
      <c r="K582" s="334"/>
      <c r="L582" s="334"/>
      <c r="M582" s="334"/>
      <c r="N582" s="334"/>
      <c r="O582" s="334"/>
      <c r="P582" s="334"/>
      <c r="Q582" s="334"/>
      <c r="R582" s="334"/>
      <c r="S582" s="334"/>
      <c r="T582" s="334"/>
      <c r="U582" s="334"/>
      <c r="V582" s="334"/>
      <c r="W582" s="334"/>
    </row>
    <row r="583" spans="1:23" s="383" customFormat="1" hidden="1" outlineLevel="2">
      <c r="A583" s="678"/>
      <c r="B583" s="1010" t="s">
        <v>427</v>
      </c>
      <c r="C583" s="1011"/>
      <c r="D583" s="380" t="e">
        <f>'Pl 2016-20 PFC'!#REF!</f>
        <v>#REF!</v>
      </c>
      <c r="E583" s="767" t="e">
        <f>'Pl 2016-20 PFC'!#REF!</f>
        <v>#REF!</v>
      </c>
      <c r="F583" s="767" t="e">
        <f>'Pl 2016-20 PFC'!#REF!</f>
        <v>#REF!</v>
      </c>
      <c r="G583" s="767">
        <f>'Pl 2016-20 PFC'!D614</f>
        <v>0</v>
      </c>
      <c r="H583" s="767">
        <f>'Pl 2016-20 PFC'!E614</f>
        <v>0</v>
      </c>
      <c r="I583" s="767">
        <f>'Pl 2016-20 PFC'!F614</f>
        <v>0</v>
      </c>
      <c r="J583" s="767" t="e">
        <f>'Pl 2016-20 PFC'!#REF!</f>
        <v>#REF!</v>
      </c>
      <c r="K583" s="334"/>
      <c r="L583" s="334"/>
      <c r="M583" s="334"/>
      <c r="N583" s="334"/>
      <c r="O583" s="334"/>
      <c r="P583" s="334"/>
      <c r="Q583" s="334"/>
      <c r="R583" s="334"/>
      <c r="S583" s="334"/>
      <c r="T583" s="334"/>
      <c r="U583" s="334"/>
      <c r="V583" s="334"/>
      <c r="W583" s="334"/>
    </row>
    <row r="584" spans="1:23" s="383" customFormat="1" hidden="1" outlineLevel="2">
      <c r="A584" s="678"/>
      <c r="B584" s="1010" t="s">
        <v>165</v>
      </c>
      <c r="C584" s="1011"/>
      <c r="D584" s="380" t="e">
        <f>'Pl 2016-20 PFC'!#REF!</f>
        <v>#REF!</v>
      </c>
      <c r="E584" s="767" t="e">
        <f>'Pl 2016-20 PFC'!#REF!</f>
        <v>#REF!</v>
      </c>
      <c r="F584" s="767" t="e">
        <f>'Pl 2016-20 PFC'!#REF!</f>
        <v>#REF!</v>
      </c>
      <c r="G584" s="767">
        <f>'Pl 2016-20 PFC'!D615</f>
        <v>0</v>
      </c>
      <c r="H584" s="767">
        <f>'Pl 2016-20 PFC'!E615</f>
        <v>0</v>
      </c>
      <c r="I584" s="767">
        <f>'Pl 2016-20 PFC'!F615</f>
        <v>0</v>
      </c>
      <c r="J584" s="767" t="e">
        <f>'Pl 2016-20 PFC'!#REF!</f>
        <v>#REF!</v>
      </c>
      <c r="K584" s="334"/>
      <c r="L584" s="334"/>
      <c r="M584" s="334"/>
      <c r="N584" s="334"/>
      <c r="O584" s="334"/>
      <c r="P584" s="334"/>
      <c r="Q584" s="334"/>
      <c r="R584" s="334"/>
      <c r="S584" s="334"/>
      <c r="T584" s="334"/>
      <c r="U584" s="334"/>
      <c r="V584" s="334"/>
      <c r="W584" s="334"/>
    </row>
    <row r="585" spans="1:23" s="383" customFormat="1" hidden="1" outlineLevel="2">
      <c r="A585" s="678"/>
      <c r="B585" s="1010" t="s">
        <v>179</v>
      </c>
      <c r="C585" s="1011"/>
      <c r="D585" s="380" t="e">
        <f>'Pl 2016-20 PFC'!#REF!</f>
        <v>#REF!</v>
      </c>
      <c r="E585" s="767" t="e">
        <f>'Pl 2016-20 PFC'!#REF!</f>
        <v>#REF!</v>
      </c>
      <c r="F585" s="767" t="e">
        <f>'Pl 2016-20 PFC'!#REF!</f>
        <v>#REF!</v>
      </c>
      <c r="G585" s="767">
        <f>'Pl 2016-20 PFC'!D618</f>
        <v>0</v>
      </c>
      <c r="H585" s="767">
        <f>'Pl 2016-20 PFC'!E618</f>
        <v>0</v>
      </c>
      <c r="I585" s="767">
        <f>'Pl 2016-20 PFC'!F618</f>
        <v>0</v>
      </c>
      <c r="J585" s="767" t="e">
        <f>'Pl 2016-20 PFC'!#REF!</f>
        <v>#REF!</v>
      </c>
      <c r="K585" s="334"/>
      <c r="L585" s="334"/>
      <c r="M585" s="334"/>
      <c r="N585" s="334"/>
      <c r="O585" s="334"/>
      <c r="P585" s="334"/>
      <c r="Q585" s="334"/>
      <c r="R585" s="334"/>
      <c r="S585" s="334"/>
      <c r="T585" s="334"/>
      <c r="U585" s="334"/>
      <c r="V585" s="334"/>
      <c r="W585" s="334"/>
    </row>
    <row r="586" spans="1:23" s="383" customFormat="1" hidden="1" outlineLevel="2">
      <c r="A586" s="678"/>
      <c r="B586" s="1010"/>
      <c r="C586" s="1011"/>
      <c r="D586" s="380"/>
      <c r="E586" s="767"/>
      <c r="F586" s="767"/>
      <c r="G586" s="767"/>
      <c r="H586" s="767"/>
      <c r="I586" s="767"/>
      <c r="J586" s="767"/>
      <c r="K586" s="334"/>
      <c r="L586" s="334"/>
      <c r="M586" s="334"/>
      <c r="N586" s="334"/>
      <c r="O586" s="334"/>
      <c r="P586" s="334"/>
      <c r="Q586" s="334"/>
      <c r="R586" s="334"/>
      <c r="S586" s="334"/>
      <c r="T586" s="334"/>
      <c r="U586" s="334"/>
      <c r="V586" s="334"/>
      <c r="W586" s="334"/>
    </row>
    <row r="587" spans="1:23" s="379" customFormat="1" hidden="1" outlineLevel="2">
      <c r="A587" s="678" t="s">
        <v>629</v>
      </c>
      <c r="B587" s="1010" t="s">
        <v>428</v>
      </c>
      <c r="C587" s="1011" t="s">
        <v>114</v>
      </c>
      <c r="D587" s="380" t="e">
        <f>'Pl 2016-20 PFC'!#REF!</f>
        <v>#REF!</v>
      </c>
      <c r="E587" s="767" t="e">
        <f>'Pl 2016-20 PFC'!#REF!</f>
        <v>#REF!</v>
      </c>
      <c r="F587" s="767" t="e">
        <f>'Pl 2016-20 PFC'!#REF!</f>
        <v>#REF!</v>
      </c>
      <c r="G587" s="767">
        <f>'Pl 2016-20 PFC'!D620</f>
        <v>930000000</v>
      </c>
      <c r="H587" s="767">
        <f>'Pl 2016-20 PFC'!E620</f>
        <v>0</v>
      </c>
      <c r="I587" s="767">
        <f>'Pl 2016-20 PFC'!F620</f>
        <v>930000000</v>
      </c>
      <c r="J587" s="767" t="e">
        <f>'Pl 2016-20 PFC'!#REF!</f>
        <v>#REF!</v>
      </c>
      <c r="K587" s="378"/>
      <c r="L587" s="378"/>
      <c r="M587" s="378"/>
      <c r="N587" s="378"/>
      <c r="O587" s="378"/>
      <c r="P587" s="378"/>
      <c r="Q587" s="378"/>
      <c r="R587" s="378"/>
      <c r="S587" s="378"/>
      <c r="T587" s="378"/>
      <c r="U587" s="378"/>
      <c r="V587" s="378"/>
      <c r="W587" s="378"/>
    </row>
    <row r="588" spans="1:23" s="379" customFormat="1" hidden="1" outlineLevel="2">
      <c r="A588" s="678"/>
      <c r="B588" s="1010" t="s">
        <v>284</v>
      </c>
      <c r="C588" s="1019"/>
      <c r="D588" s="380"/>
      <c r="E588" s="767"/>
      <c r="F588" s="767"/>
      <c r="G588" s="767"/>
      <c r="H588" s="767"/>
      <c r="I588" s="767"/>
      <c r="J588" s="767"/>
      <c r="K588" s="378"/>
      <c r="L588" s="378"/>
      <c r="M588" s="378"/>
      <c r="N588" s="378"/>
      <c r="O588" s="378"/>
      <c r="P588" s="378"/>
      <c r="Q588" s="378"/>
      <c r="R588" s="378"/>
      <c r="S588" s="378"/>
      <c r="T588" s="378"/>
      <c r="U588" s="378"/>
      <c r="V588" s="378"/>
      <c r="W588" s="378"/>
    </row>
    <row r="589" spans="1:23" s="383" customFormat="1" hidden="1" outlineLevel="2">
      <c r="A589" s="678" t="s">
        <v>429</v>
      </c>
      <c r="B589" s="1010" t="s">
        <v>285</v>
      </c>
      <c r="C589" s="1011"/>
      <c r="D589" s="380" t="e">
        <f>'Pl 2016-20 PFC'!#REF!</f>
        <v>#REF!</v>
      </c>
      <c r="E589" s="767" t="e">
        <f>'Pl 2016-20 PFC'!#REF!</f>
        <v>#REF!</v>
      </c>
      <c r="F589" s="767" t="e">
        <f>'Pl 2016-20 PFC'!#REF!</f>
        <v>#REF!</v>
      </c>
      <c r="G589" s="767">
        <f>'Pl 2016-20 PFC'!D622</f>
        <v>143000000</v>
      </c>
      <c r="H589" s="767">
        <f>'Pl 2016-20 PFC'!E622</f>
        <v>0</v>
      </c>
      <c r="I589" s="767">
        <f>'Pl 2016-20 PFC'!F622</f>
        <v>143000000</v>
      </c>
      <c r="J589" s="767" t="e">
        <f>'Pl 2016-20 PFC'!#REF!</f>
        <v>#REF!</v>
      </c>
      <c r="K589" s="334"/>
      <c r="L589" s="334"/>
      <c r="M589" s="334"/>
      <c r="N589" s="334"/>
      <c r="O589" s="334"/>
      <c r="P589" s="334"/>
      <c r="Q589" s="334"/>
      <c r="R589" s="334"/>
      <c r="S589" s="334"/>
      <c r="T589" s="334"/>
      <c r="U589" s="334"/>
      <c r="V589" s="334"/>
      <c r="W589" s="334"/>
    </row>
    <row r="590" spans="1:23" s="383" customFormat="1" hidden="1" outlineLevel="2">
      <c r="A590" s="678"/>
      <c r="B590" s="1010"/>
      <c r="C590" s="1011"/>
      <c r="D590" s="380"/>
      <c r="E590" s="767"/>
      <c r="F590" s="767"/>
      <c r="G590" s="767"/>
      <c r="H590" s="767"/>
      <c r="I590" s="767"/>
      <c r="J590" s="767"/>
      <c r="K590" s="334"/>
      <c r="L590" s="334"/>
      <c r="M590" s="334"/>
      <c r="N590" s="334"/>
      <c r="O590" s="334"/>
      <c r="P590" s="334"/>
      <c r="Q590" s="334"/>
      <c r="R590" s="334"/>
      <c r="S590" s="334"/>
      <c r="T590" s="334"/>
      <c r="U590" s="334"/>
      <c r="V590" s="334"/>
      <c r="W590" s="334"/>
    </row>
    <row r="591" spans="1:23" s="383" customFormat="1" hidden="1" outlineLevel="2">
      <c r="A591" s="678" t="s">
        <v>431</v>
      </c>
      <c r="B591" s="1010" t="s">
        <v>286</v>
      </c>
      <c r="C591" s="1011"/>
      <c r="D591" s="380" t="e">
        <f>'Pl 2016-20 PFC'!#REF!</f>
        <v>#REF!</v>
      </c>
      <c r="E591" s="767" t="e">
        <f>'Pl 2016-20 PFC'!#REF!</f>
        <v>#REF!</v>
      </c>
      <c r="F591" s="767" t="e">
        <f>'Pl 2016-20 PFC'!#REF!</f>
        <v>#REF!</v>
      </c>
      <c r="G591" s="767">
        <f>'Pl 2016-20 PFC'!D624</f>
        <v>3575000</v>
      </c>
      <c r="H591" s="767">
        <f>'Pl 2016-20 PFC'!E624</f>
        <v>0</v>
      </c>
      <c r="I591" s="767">
        <f>'Pl 2016-20 PFC'!F624</f>
        <v>3575000</v>
      </c>
      <c r="J591" s="767" t="e">
        <f>'Pl 2016-20 PFC'!#REF!</f>
        <v>#REF!</v>
      </c>
      <c r="K591" s="334"/>
      <c r="L591" s="334"/>
      <c r="M591" s="334"/>
      <c r="N591" s="334"/>
      <c r="O591" s="334"/>
      <c r="P591" s="334"/>
      <c r="Q591" s="334"/>
      <c r="R591" s="334"/>
      <c r="S591" s="334"/>
      <c r="T591" s="334"/>
      <c r="U591" s="334"/>
      <c r="V591" s="334"/>
      <c r="W591" s="334"/>
    </row>
    <row r="592" spans="1:23" s="383" customFormat="1" hidden="1" outlineLevel="2">
      <c r="A592" s="678"/>
      <c r="B592" s="1010"/>
      <c r="C592" s="1011"/>
      <c r="D592" s="380"/>
      <c r="E592" s="767"/>
      <c r="F592" s="767"/>
      <c r="G592" s="767"/>
      <c r="H592" s="767"/>
      <c r="I592" s="767"/>
      <c r="J592" s="767"/>
      <c r="K592" s="334"/>
      <c r="L592" s="334"/>
      <c r="M592" s="334"/>
      <c r="N592" s="334"/>
      <c r="O592" s="334"/>
      <c r="P592" s="334"/>
      <c r="Q592" s="334"/>
      <c r="R592" s="334"/>
      <c r="S592" s="334"/>
      <c r="T592" s="334"/>
      <c r="U592" s="334"/>
      <c r="V592" s="334"/>
      <c r="W592" s="334"/>
    </row>
    <row r="593" spans="1:23" s="383" customFormat="1" hidden="1" outlineLevel="2">
      <c r="A593" s="678" t="s">
        <v>433</v>
      </c>
      <c r="B593" s="1010" t="s">
        <v>287</v>
      </c>
      <c r="C593" s="1011"/>
      <c r="D593" s="380" t="e">
        <f>'Pl 2016-20 PFC'!#REF!</f>
        <v>#REF!</v>
      </c>
      <c r="E593" s="767" t="e">
        <f>'Pl 2016-20 PFC'!#REF!</f>
        <v>#REF!</v>
      </c>
      <c r="F593" s="767" t="e">
        <f>'Pl 2016-20 PFC'!#REF!</f>
        <v>#REF!</v>
      </c>
      <c r="G593" s="767">
        <f>'Pl 2016-20 PFC'!D626</f>
        <v>764317000</v>
      </c>
      <c r="H593" s="767">
        <f>'Pl 2016-20 PFC'!E626</f>
        <v>0</v>
      </c>
      <c r="I593" s="767">
        <f>'Pl 2016-20 PFC'!F626</f>
        <v>764317000</v>
      </c>
      <c r="J593" s="767" t="e">
        <f>'Pl 2016-20 PFC'!#REF!</f>
        <v>#REF!</v>
      </c>
      <c r="K593" s="334"/>
      <c r="L593" s="334"/>
      <c r="M593" s="334"/>
      <c r="N593" s="334"/>
      <c r="O593" s="334"/>
      <c r="P593" s="334"/>
      <c r="Q593" s="334"/>
      <c r="R593" s="334"/>
      <c r="S593" s="334"/>
      <c r="T593" s="334"/>
      <c r="U593" s="334"/>
      <c r="V593" s="334"/>
      <c r="W593" s="334"/>
    </row>
    <row r="594" spans="1:23" s="379" customFormat="1" hidden="1" outlineLevel="2">
      <c r="A594" s="678"/>
      <c r="B594" s="1010"/>
      <c r="C594" s="1011"/>
      <c r="D594" s="380"/>
      <c r="E594" s="767"/>
      <c r="F594" s="767"/>
      <c r="G594" s="767"/>
      <c r="H594" s="767"/>
      <c r="I594" s="767"/>
      <c r="J594" s="767"/>
      <c r="K594" s="378"/>
      <c r="L594" s="378"/>
      <c r="M594" s="378"/>
      <c r="N594" s="378"/>
      <c r="O594" s="378"/>
      <c r="P594" s="378"/>
      <c r="Q594" s="378"/>
      <c r="R594" s="378"/>
      <c r="S594" s="378"/>
      <c r="T594" s="378"/>
      <c r="U594" s="378"/>
      <c r="V594" s="378"/>
      <c r="W594" s="378"/>
    </row>
    <row r="595" spans="1:23" s="383" customFormat="1" hidden="1" outlineLevel="2">
      <c r="A595" s="678" t="s">
        <v>435</v>
      </c>
      <c r="B595" s="1010" t="s">
        <v>289</v>
      </c>
      <c r="C595" s="1011"/>
      <c r="D595" s="380" t="e">
        <f>'Pl 2016-20 PFC'!#REF!</f>
        <v>#REF!</v>
      </c>
      <c r="E595" s="767" t="e">
        <f>'Pl 2016-20 PFC'!#REF!</f>
        <v>#REF!</v>
      </c>
      <c r="F595" s="767" t="e">
        <f>'Pl 2016-20 PFC'!#REF!</f>
        <v>#REF!</v>
      </c>
      <c r="G595" s="767">
        <f>'Pl 2016-20 PFC'!D628</f>
        <v>19108000</v>
      </c>
      <c r="H595" s="767">
        <f>'Pl 2016-20 PFC'!E628</f>
        <v>0</v>
      </c>
      <c r="I595" s="767">
        <f>'Pl 2016-20 PFC'!F628</f>
        <v>19108000</v>
      </c>
      <c r="J595" s="767" t="e">
        <f>'Pl 2016-20 PFC'!#REF!</f>
        <v>#REF!</v>
      </c>
      <c r="K595" s="334"/>
      <c r="L595" s="334"/>
      <c r="M595" s="334"/>
      <c r="N595" s="334"/>
      <c r="O595" s="334"/>
      <c r="P595" s="334"/>
      <c r="Q595" s="334"/>
      <c r="R595" s="334"/>
      <c r="S595" s="334"/>
      <c r="T595" s="334"/>
      <c r="U595" s="334"/>
      <c r="V595" s="334"/>
      <c r="W595" s="334"/>
    </row>
    <row r="596" spans="1:23" s="383" customFormat="1" hidden="1" outlineLevel="2">
      <c r="A596" s="678"/>
      <c r="B596" s="1010"/>
      <c r="C596" s="1011"/>
      <c r="D596" s="380"/>
      <c r="E596" s="767"/>
      <c r="F596" s="767"/>
      <c r="G596" s="767"/>
      <c r="H596" s="767"/>
      <c r="I596" s="767"/>
      <c r="J596" s="767"/>
      <c r="K596" s="334"/>
      <c r="L596" s="334"/>
      <c r="M596" s="334"/>
      <c r="N596" s="334"/>
      <c r="O596" s="334"/>
      <c r="P596" s="334"/>
      <c r="Q596" s="334"/>
      <c r="R596" s="334"/>
      <c r="S596" s="334"/>
      <c r="T596" s="334"/>
      <c r="U596" s="334"/>
      <c r="V596" s="334"/>
      <c r="W596" s="334"/>
    </row>
    <row r="597" spans="1:23" s="383" customFormat="1" hidden="1" outlineLevel="2">
      <c r="A597" s="678" t="s">
        <v>630</v>
      </c>
      <c r="B597" s="1010" t="s">
        <v>72</v>
      </c>
      <c r="C597" s="1019" t="s">
        <v>80</v>
      </c>
      <c r="D597" s="380" t="e">
        <f>'Pl 2016-20 PFC'!#REF!</f>
        <v>#REF!</v>
      </c>
      <c r="E597" s="767" t="e">
        <f>'Pl 2016-20 PFC'!#REF!</f>
        <v>#REF!</v>
      </c>
      <c r="F597" s="767" t="e">
        <f>'Pl 2016-20 PFC'!#REF!</f>
        <v>#REF!</v>
      </c>
      <c r="G597" s="767">
        <f>'Pl 2016-20 PFC'!D630</f>
        <v>300000</v>
      </c>
      <c r="H597" s="767">
        <f>'Pl 2016-20 PFC'!E630</f>
        <v>0</v>
      </c>
      <c r="I597" s="767">
        <f>'Pl 2016-20 PFC'!F630</f>
        <v>300000</v>
      </c>
      <c r="J597" s="767" t="e">
        <f>'Pl 2016-20 PFC'!#REF!</f>
        <v>#REF!</v>
      </c>
      <c r="K597" s="334"/>
      <c r="L597" s="334"/>
      <c r="M597" s="334"/>
      <c r="N597" s="334"/>
      <c r="O597" s="334"/>
      <c r="P597" s="334"/>
      <c r="Q597" s="334"/>
      <c r="R597" s="334"/>
      <c r="S597" s="334"/>
      <c r="T597" s="334"/>
      <c r="U597" s="334"/>
      <c r="V597" s="334"/>
      <c r="W597" s="334"/>
    </row>
    <row r="598" spans="1:23" s="336" customFormat="1" hidden="1" outlineLevel="2">
      <c r="A598" s="1184"/>
      <c r="B598" s="1185" t="s">
        <v>290</v>
      </c>
      <c r="C598" s="1186"/>
      <c r="D598" s="380"/>
      <c r="E598" s="767"/>
      <c r="F598" s="767"/>
      <c r="G598" s="767"/>
      <c r="H598" s="767"/>
      <c r="I598" s="767"/>
      <c r="J598" s="767"/>
      <c r="K598" s="334"/>
      <c r="L598" s="334"/>
      <c r="M598" s="334"/>
      <c r="N598" s="334"/>
      <c r="O598" s="334"/>
      <c r="P598" s="334"/>
      <c r="Q598" s="334"/>
      <c r="R598" s="334"/>
      <c r="S598" s="334"/>
      <c r="T598" s="334"/>
      <c r="U598" s="334"/>
      <c r="V598" s="335"/>
      <c r="W598" s="335"/>
    </row>
    <row r="599" spans="1:23" s="336" customFormat="1" hidden="1" outlineLevel="2">
      <c r="A599" s="1184"/>
      <c r="B599" s="1185" t="s">
        <v>291</v>
      </c>
      <c r="C599" s="1179" t="s">
        <v>134</v>
      </c>
      <c r="D599" s="380" t="e">
        <f>'Pl 2016-20 PFC'!#REF!</f>
        <v>#REF!</v>
      </c>
      <c r="E599" s="767" t="e">
        <f>'Pl 2016-20 PFC'!#REF!</f>
        <v>#REF!</v>
      </c>
      <c r="F599" s="767" t="e">
        <f>'Pl 2016-20 PFC'!#REF!</f>
        <v>#REF!</v>
      </c>
      <c r="G599" s="767">
        <f>'Pl 2016-20 PFC'!D632</f>
        <v>0</v>
      </c>
      <c r="H599" s="767">
        <f>'Pl 2016-20 PFC'!E632</f>
        <v>0</v>
      </c>
      <c r="I599" s="767">
        <f>'Pl 2016-20 PFC'!F632</f>
        <v>0</v>
      </c>
      <c r="J599" s="767" t="e">
        <f>'Pl 2016-20 PFC'!#REF!</f>
        <v>#REF!</v>
      </c>
      <c r="K599" s="334"/>
      <c r="L599" s="334"/>
      <c r="M599" s="334"/>
      <c r="N599" s="334"/>
      <c r="O599" s="334"/>
      <c r="P599" s="334"/>
      <c r="Q599" s="334"/>
      <c r="R599" s="334"/>
      <c r="S599" s="334"/>
      <c r="T599" s="334"/>
      <c r="U599" s="334"/>
      <c r="V599" s="335"/>
      <c r="W599" s="335"/>
    </row>
    <row r="600" spans="1:23" s="336" customFormat="1" hidden="1" outlineLevel="2">
      <c r="A600" s="1184"/>
      <c r="B600" s="1185" t="s">
        <v>292</v>
      </c>
      <c r="C600" s="1179" t="s">
        <v>293</v>
      </c>
      <c r="D600" s="380" t="e">
        <f>'Pl 2016-20 PFC'!#REF!</f>
        <v>#REF!</v>
      </c>
      <c r="E600" s="767" t="e">
        <f>'Pl 2016-20 PFC'!#REF!</f>
        <v>#REF!</v>
      </c>
      <c r="F600" s="767" t="e">
        <f>'Pl 2016-20 PFC'!#REF!</f>
        <v>#REF!</v>
      </c>
      <c r="G600" s="767">
        <f>'Pl 2016-20 PFC'!D633</f>
        <v>0</v>
      </c>
      <c r="H600" s="767">
        <f>'Pl 2016-20 PFC'!E633</f>
        <v>0</v>
      </c>
      <c r="I600" s="767">
        <f>'Pl 2016-20 PFC'!F633</f>
        <v>0</v>
      </c>
      <c r="J600" s="767" t="e">
        <f>'Pl 2016-20 PFC'!#REF!</f>
        <v>#REF!</v>
      </c>
      <c r="K600" s="334"/>
      <c r="L600" s="334"/>
      <c r="M600" s="334"/>
      <c r="N600" s="334"/>
      <c r="O600" s="334"/>
      <c r="P600" s="334"/>
      <c r="Q600" s="334"/>
      <c r="R600" s="334"/>
      <c r="S600" s="334"/>
      <c r="T600" s="334"/>
      <c r="U600" s="334"/>
      <c r="V600" s="335"/>
      <c r="W600" s="335"/>
    </row>
    <row r="601" spans="1:23" s="336" customFormat="1" hidden="1" outlineLevel="2">
      <c r="A601" s="1979"/>
      <c r="B601" s="1980"/>
      <c r="C601" s="1931"/>
      <c r="D601" s="1932"/>
      <c r="E601" s="1933"/>
      <c r="F601" s="1933"/>
      <c r="G601" s="767">
        <f>'Pl 2016-20 PFC'!D634</f>
        <v>300000</v>
      </c>
      <c r="H601" s="767">
        <f>'Pl 2016-20 PFC'!E634</f>
        <v>0</v>
      </c>
      <c r="I601" s="767">
        <f>'Pl 2016-20 PFC'!F634</f>
        <v>300000</v>
      </c>
      <c r="J601" s="1933"/>
      <c r="K601" s="334"/>
      <c r="L601" s="334"/>
      <c r="M601" s="334"/>
      <c r="N601" s="334"/>
      <c r="O601" s="334"/>
      <c r="P601" s="334"/>
      <c r="Q601" s="334"/>
      <c r="R601" s="334"/>
      <c r="S601" s="334"/>
      <c r="T601" s="334"/>
      <c r="U601" s="334"/>
      <c r="V601" s="335"/>
      <c r="W601" s="335"/>
    </row>
    <row r="602" spans="1:23" s="336" customFormat="1" ht="16.5" hidden="1" outlineLevel="2" thickBot="1">
      <c r="A602" s="1052"/>
      <c r="B602" s="1053"/>
      <c r="C602" s="1054"/>
      <c r="D602" s="1055"/>
      <c r="E602" s="1056"/>
      <c r="F602" s="1056"/>
      <c r="G602" s="1056"/>
      <c r="H602" s="1056"/>
      <c r="I602" s="1056"/>
      <c r="J602" s="1056"/>
      <c r="K602" s="334"/>
      <c r="L602" s="334"/>
      <c r="M602" s="334"/>
      <c r="N602" s="334"/>
      <c r="O602" s="334"/>
      <c r="P602" s="334"/>
      <c r="Q602" s="334"/>
      <c r="R602" s="334"/>
      <c r="S602" s="334"/>
      <c r="T602" s="334"/>
      <c r="U602" s="334"/>
      <c r="V602" s="335"/>
      <c r="W602" s="335"/>
    </row>
    <row r="603" spans="1:23" s="351" customFormat="1" ht="19.5" hidden="1" outlineLevel="2" thickBot="1">
      <c r="A603" s="867" t="s">
        <v>481</v>
      </c>
      <c r="B603" s="868"/>
      <c r="C603" s="868"/>
      <c r="D603" s="868"/>
      <c r="E603" s="1058"/>
      <c r="F603" s="1058"/>
      <c r="G603" s="1058"/>
      <c r="H603" s="1058"/>
      <c r="I603" s="1058"/>
      <c r="J603" s="1058"/>
      <c r="K603" s="296"/>
      <c r="L603" s="296"/>
      <c r="M603" s="296"/>
      <c r="N603" s="296"/>
      <c r="O603" s="296"/>
      <c r="P603" s="296"/>
      <c r="Q603" s="296"/>
      <c r="R603" s="296"/>
      <c r="S603" s="296"/>
      <c r="T603" s="296"/>
      <c r="U603" s="296"/>
      <c r="V603" s="350"/>
      <c r="W603" s="350"/>
    </row>
    <row r="604" spans="1:23" s="351" customFormat="1" ht="95.25" hidden="1" outlineLevel="2" thickBot="1">
      <c r="A604" s="2027" t="s">
        <v>7</v>
      </c>
      <c r="B604" s="2038" t="s">
        <v>482</v>
      </c>
      <c r="C604" s="2038"/>
      <c r="D604" s="1059"/>
      <c r="E604" s="985" t="e">
        <f t="shared" ref="E604:J604" si="85">E66</f>
        <v>#REF!</v>
      </c>
      <c r="F604" s="985" t="e">
        <f t="shared" si="85"/>
        <v>#REF!</v>
      </c>
      <c r="G604" s="985" t="str">
        <f t="shared" si="85"/>
        <v xml:space="preserve">Plan wg. Ustawy Budżetowej zmieniony za zgodą MF z dnia 
6 kwietnia 2017 r. 
i opinią KFP z dnia 
7 kwietnia 2017 r. </v>
      </c>
      <c r="H604" s="985" t="str">
        <f t="shared" si="85"/>
        <v xml:space="preserve">Zmiany  </v>
      </c>
      <c r="I604" s="985" t="str">
        <f t="shared" si="85"/>
        <v>Plan 
po zmianach 2017</v>
      </c>
      <c r="J604" s="985" t="e">
        <f t="shared" si="85"/>
        <v>#REF!</v>
      </c>
      <c r="K604" s="296"/>
      <c r="L604" s="296"/>
      <c r="M604" s="296"/>
      <c r="N604" s="296"/>
      <c r="O604" s="296"/>
      <c r="P604" s="296"/>
      <c r="Q604" s="296"/>
      <c r="R604" s="296"/>
      <c r="S604" s="296"/>
      <c r="T604" s="296"/>
      <c r="U604" s="296"/>
      <c r="V604" s="350"/>
      <c r="W604" s="350"/>
    </row>
    <row r="605" spans="1:23" s="351" customFormat="1" ht="16.5" hidden="1" outlineLevel="2" thickBot="1">
      <c r="A605" s="2027"/>
      <c r="B605" s="2038"/>
      <c r="C605" s="2038"/>
      <c r="D605" s="1168"/>
      <c r="E605" s="2030" t="str">
        <f>E356</f>
        <v>w tysiącach złotych</v>
      </c>
      <c r="F605" s="2030"/>
      <c r="G605" s="2030"/>
      <c r="H605" s="2030"/>
      <c r="I605" s="2030"/>
      <c r="J605" s="2030"/>
      <c r="K605" s="296"/>
      <c r="L605" s="296"/>
      <c r="M605" s="296"/>
      <c r="N605" s="296"/>
      <c r="O605" s="296"/>
      <c r="P605" s="296"/>
      <c r="Q605" s="296"/>
      <c r="R605" s="296"/>
      <c r="S605" s="296"/>
      <c r="T605" s="296"/>
      <c r="U605" s="296"/>
      <c r="V605" s="350"/>
      <c r="W605" s="350"/>
    </row>
    <row r="606" spans="1:23" s="351" customFormat="1" ht="16.5" hidden="1" outlineLevel="2" thickBot="1">
      <c r="A606" s="987">
        <v>1</v>
      </c>
      <c r="B606" s="988">
        <v>2</v>
      </c>
      <c r="C606" s="989"/>
      <c r="D606" s="989"/>
      <c r="E606" s="990">
        <v>3</v>
      </c>
      <c r="F606" s="991">
        <v>4</v>
      </c>
      <c r="G606" s="991">
        <v>4</v>
      </c>
      <c r="H606" s="991">
        <v>5</v>
      </c>
      <c r="I606" s="991">
        <v>6</v>
      </c>
      <c r="J606" s="991">
        <v>7</v>
      </c>
      <c r="K606" s="296"/>
      <c r="L606" s="296"/>
      <c r="M606" s="296"/>
      <c r="N606" s="296"/>
      <c r="O606" s="296"/>
      <c r="P606" s="296"/>
      <c r="Q606" s="296"/>
      <c r="R606" s="296"/>
      <c r="S606" s="296"/>
      <c r="T606" s="296"/>
      <c r="U606" s="296"/>
      <c r="V606" s="350"/>
      <c r="W606" s="350"/>
    </row>
    <row r="607" spans="1:23" s="324" customFormat="1" ht="16.5" hidden="1" outlineLevel="2" thickBot="1">
      <c r="A607" s="1061"/>
      <c r="B607" s="2039" t="s">
        <v>483</v>
      </c>
      <c r="C607" s="2039"/>
      <c r="D607" s="1062"/>
      <c r="E607" s="1061"/>
      <c r="F607" s="1061"/>
      <c r="G607" s="1061"/>
      <c r="H607" s="1061"/>
      <c r="I607" s="1061"/>
      <c r="J607" s="1061"/>
      <c r="K607" s="323"/>
      <c r="L607" s="323"/>
      <c r="M607" s="323"/>
      <c r="N607" s="323"/>
      <c r="O607" s="323"/>
      <c r="P607" s="323"/>
      <c r="Q607" s="323"/>
      <c r="R607" s="323"/>
      <c r="S607" s="323"/>
      <c r="T607" s="323"/>
      <c r="U607" s="323"/>
      <c r="V607" s="323"/>
      <c r="W607" s="323"/>
    </row>
    <row r="608" spans="1:23" s="324" customFormat="1" ht="16.5" hidden="1" outlineLevel="2" thickBot="1">
      <c r="A608" s="1063">
        <v>1</v>
      </c>
      <c r="B608" s="2039"/>
      <c r="C608" s="2039"/>
      <c r="D608" s="1064"/>
      <c r="E608" s="1065"/>
      <c r="F608" s="1065"/>
      <c r="G608" s="1065"/>
      <c r="H608" s="1065"/>
      <c r="I608" s="1065"/>
      <c r="J608" s="1065"/>
      <c r="K608" s="323"/>
      <c r="L608" s="323"/>
      <c r="M608" s="323"/>
      <c r="N608" s="323"/>
      <c r="O608" s="323"/>
      <c r="P608" s="323"/>
      <c r="Q608" s="323"/>
      <c r="R608" s="323"/>
      <c r="S608" s="323"/>
      <c r="T608" s="323"/>
      <c r="U608" s="323"/>
      <c r="V608" s="323"/>
      <c r="W608" s="323"/>
    </row>
    <row r="609" spans="1:73" s="397" customFormat="1" hidden="1" outlineLevel="2">
      <c r="A609" s="1066" t="s">
        <v>16</v>
      </c>
      <c r="B609" s="1165" t="s">
        <v>484</v>
      </c>
      <c r="C609" s="1067"/>
      <c r="D609" s="967"/>
      <c r="E609" s="368"/>
      <c r="F609" s="368"/>
      <c r="G609" s="368"/>
      <c r="H609" s="368"/>
      <c r="I609" s="368"/>
      <c r="J609" s="368"/>
      <c r="K609" s="352"/>
      <c r="L609" s="352"/>
      <c r="M609" s="352"/>
      <c r="N609" s="352"/>
      <c r="O609" s="352"/>
      <c r="P609" s="352"/>
      <c r="Q609" s="352"/>
      <c r="R609" s="352"/>
      <c r="S609" s="352"/>
      <c r="T609" s="352"/>
      <c r="U609" s="352"/>
    </row>
    <row r="610" spans="1:73" s="397" customFormat="1" hidden="1" outlineLevel="2">
      <c r="A610" s="368" t="s">
        <v>17</v>
      </c>
      <c r="B610" s="1165" t="s">
        <v>485</v>
      </c>
      <c r="C610" s="1068"/>
      <c r="D610" s="1068"/>
      <c r="E610" s="1069"/>
      <c r="F610" s="1069"/>
      <c r="G610" s="1069"/>
      <c r="H610" s="1069"/>
      <c r="I610" s="1069"/>
      <c r="J610" s="1069"/>
      <c r="K610" s="352"/>
      <c r="L610" s="352"/>
      <c r="M610" s="352"/>
      <c r="N610" s="352"/>
      <c r="O610" s="352"/>
      <c r="P610" s="352"/>
      <c r="Q610" s="352"/>
      <c r="R610" s="352"/>
      <c r="S610" s="352"/>
      <c r="T610" s="352"/>
      <c r="U610" s="352"/>
    </row>
    <row r="611" spans="1:73" s="397" customFormat="1" hidden="1" outlineLevel="2">
      <c r="A611" s="368"/>
      <c r="B611" s="1165" t="s">
        <v>486</v>
      </c>
      <c r="C611" s="1068"/>
      <c r="D611" s="1068"/>
      <c r="E611" s="368"/>
      <c r="F611" s="368"/>
      <c r="G611" s="368"/>
      <c r="H611" s="368"/>
      <c r="I611" s="368"/>
      <c r="J611" s="368"/>
      <c r="K611" s="352"/>
      <c r="L611" s="352"/>
      <c r="M611" s="352"/>
      <c r="N611" s="352"/>
      <c r="O611" s="352"/>
      <c r="P611" s="352"/>
      <c r="Q611" s="352"/>
      <c r="R611" s="352"/>
      <c r="S611" s="352"/>
      <c r="T611" s="352"/>
      <c r="U611" s="352"/>
    </row>
    <row r="612" spans="1:73" s="397" customFormat="1" hidden="1" outlineLevel="2">
      <c r="A612" s="368"/>
      <c r="B612" s="1165" t="s">
        <v>487</v>
      </c>
      <c r="C612" s="1068"/>
      <c r="D612" s="1068"/>
      <c r="E612" s="1069"/>
      <c r="F612" s="1069"/>
      <c r="G612" s="1069"/>
      <c r="H612" s="1069"/>
      <c r="I612" s="1069"/>
      <c r="J612" s="1069"/>
      <c r="K612" s="352"/>
      <c r="L612" s="352"/>
      <c r="M612" s="352"/>
      <c r="N612" s="352"/>
      <c r="O612" s="352"/>
      <c r="P612" s="352"/>
      <c r="Q612" s="352"/>
      <c r="R612" s="352"/>
      <c r="S612" s="352"/>
      <c r="T612" s="352"/>
      <c r="U612" s="352"/>
    </row>
    <row r="613" spans="1:73" s="397" customFormat="1" hidden="1" outlineLevel="2">
      <c r="A613" s="368" t="s">
        <v>300</v>
      </c>
      <c r="B613" s="1165" t="s">
        <v>488</v>
      </c>
      <c r="C613" s="1068"/>
      <c r="D613" s="1068"/>
      <c r="E613" s="368"/>
      <c r="F613" s="368"/>
      <c r="G613" s="368"/>
      <c r="H613" s="368"/>
      <c r="I613" s="368"/>
      <c r="J613" s="368"/>
      <c r="K613" s="352"/>
      <c r="L613" s="352"/>
      <c r="M613" s="352"/>
      <c r="N613" s="352"/>
      <c r="O613" s="352"/>
      <c r="P613" s="352"/>
      <c r="Q613" s="352"/>
      <c r="R613" s="352"/>
      <c r="S613" s="352"/>
      <c r="T613" s="352"/>
      <c r="U613" s="352"/>
    </row>
    <row r="614" spans="1:73" s="397" customFormat="1" ht="16.5" hidden="1" outlineLevel="2" thickBot="1">
      <c r="A614" s="1070" t="s">
        <v>311</v>
      </c>
      <c r="B614" s="1071" t="s">
        <v>489</v>
      </c>
      <c r="C614" s="1072"/>
      <c r="D614" s="1072"/>
      <c r="E614" s="1073"/>
      <c r="F614" s="1073"/>
      <c r="G614" s="1073"/>
      <c r="H614" s="1073"/>
      <c r="I614" s="1073"/>
      <c r="J614" s="1073"/>
      <c r="K614" s="352"/>
      <c r="L614" s="352"/>
      <c r="M614" s="352"/>
      <c r="N614" s="352"/>
      <c r="O614" s="352"/>
      <c r="P614" s="352"/>
      <c r="Q614" s="352"/>
      <c r="R614" s="352"/>
      <c r="S614" s="352"/>
      <c r="T614" s="352"/>
      <c r="U614" s="352"/>
    </row>
    <row r="615" spans="1:73" s="400" customFormat="1" ht="16.5" hidden="1" outlineLevel="2" thickBot="1">
      <c r="A615" s="1612"/>
      <c r="B615" s="1187"/>
      <c r="C615" s="1188"/>
      <c r="D615" s="1188"/>
      <c r="E615" s="1189"/>
      <c r="F615" s="1189"/>
      <c r="G615" s="1189"/>
      <c r="H615" s="1189"/>
      <c r="I615" s="1189"/>
      <c r="J615" s="1190"/>
      <c r="K615" s="296"/>
      <c r="L615" s="296"/>
      <c r="M615" s="296"/>
      <c r="N615" s="296"/>
      <c r="O615" s="296"/>
      <c r="P615" s="296"/>
      <c r="Q615" s="296"/>
      <c r="R615" s="296"/>
      <c r="S615" s="296"/>
      <c r="T615" s="296"/>
      <c r="U615" s="296"/>
      <c r="V615" s="350"/>
      <c r="W615" s="350"/>
    </row>
    <row r="616" spans="1:73" s="1159" customFormat="1" ht="19.5" collapsed="1" thickBot="1">
      <c r="A616" s="1613" t="s">
        <v>490</v>
      </c>
      <c r="B616" s="868"/>
      <c r="C616" s="868"/>
      <c r="D616" s="868"/>
      <c r="E616" s="868"/>
      <c r="F616" s="868"/>
      <c r="G616" s="868"/>
      <c r="H616" s="868"/>
      <c r="I616" s="868"/>
      <c r="J616" s="868"/>
      <c r="K616" s="1157"/>
      <c r="L616" s="1157"/>
      <c r="M616" s="1157"/>
      <c r="N616" s="1157"/>
      <c r="O616" s="1157"/>
      <c r="P616" s="1157"/>
      <c r="Q616" s="1157"/>
      <c r="R616" s="1157"/>
      <c r="S616" s="1157"/>
      <c r="T616" s="1157"/>
      <c r="U616" s="1157"/>
      <c r="V616" s="1158"/>
      <c r="W616" s="1158"/>
    </row>
    <row r="617" spans="1:73" s="351" customFormat="1" ht="123.75" customHeight="1" outlineLevel="1" thickBot="1">
      <c r="A617" s="2040" t="s">
        <v>7</v>
      </c>
      <c r="B617" s="2041" t="s">
        <v>482</v>
      </c>
      <c r="C617" s="2041"/>
      <c r="D617" s="1548"/>
      <c r="E617" s="1549" t="e">
        <f t="shared" ref="E617:J617" si="86">E604</f>
        <v>#REF!</v>
      </c>
      <c r="F617" s="1549" t="e">
        <f t="shared" si="86"/>
        <v>#REF!</v>
      </c>
      <c r="G617" s="1550" t="str">
        <f t="shared" si="86"/>
        <v xml:space="preserve">Plan wg. Ustawy Budżetowej zmieniony za zgodą MF z dnia 
6 kwietnia 2017 r. 
i opinią KFP z dnia 
7 kwietnia 2017 r. </v>
      </c>
      <c r="H617" s="1549" t="str">
        <f t="shared" si="86"/>
        <v xml:space="preserve">Zmiany  </v>
      </c>
      <c r="I617" s="1549" t="str">
        <f t="shared" si="86"/>
        <v>Plan 
po zmianach 2017</v>
      </c>
      <c r="J617" s="1549" t="e">
        <f t="shared" si="86"/>
        <v>#REF!</v>
      </c>
      <c r="K617" s="296"/>
      <c r="L617" s="296"/>
      <c r="M617" s="296"/>
      <c r="N617" s="296"/>
      <c r="O617" s="296"/>
      <c r="P617" s="296"/>
      <c r="Q617" s="296"/>
      <c r="R617" s="296"/>
      <c r="S617" s="296"/>
      <c r="T617" s="296"/>
      <c r="U617" s="296"/>
      <c r="V617" s="350"/>
      <c r="W617" s="350"/>
    </row>
    <row r="618" spans="1:73" s="351" customFormat="1" ht="21" customHeight="1" outlineLevel="1" thickBot="1">
      <c r="A618" s="2040"/>
      <c r="B618" s="2041"/>
      <c r="C618" s="2041"/>
      <c r="D618" s="1551"/>
      <c r="E618" s="1552" t="str">
        <f>E605</f>
        <v>w tysiącach złotych</v>
      </c>
      <c r="F618" s="1553"/>
      <c r="G618" s="2033" t="s">
        <v>9</v>
      </c>
      <c r="H618" s="2034"/>
      <c r="I618" s="2034"/>
      <c r="J618" s="2035"/>
      <c r="K618" s="296"/>
      <c r="L618" s="296"/>
      <c r="M618" s="296"/>
      <c r="N618" s="296"/>
      <c r="O618" s="296"/>
      <c r="P618" s="296"/>
      <c r="Q618" s="296"/>
      <c r="R618" s="296"/>
      <c r="S618" s="296"/>
      <c r="T618" s="296"/>
      <c r="U618" s="296"/>
      <c r="V618" s="350"/>
      <c r="W618" s="350"/>
      <c r="X618" s="350"/>
      <c r="Y618" s="350"/>
      <c r="Z618" s="350"/>
      <c r="AA618" s="350"/>
      <c r="AB618" s="350"/>
      <c r="AC618" s="350"/>
      <c r="AD618" s="350"/>
      <c r="AE618" s="350"/>
      <c r="AF618" s="350"/>
      <c r="AG618" s="350"/>
      <c r="AH618" s="350"/>
      <c r="AI618" s="350"/>
      <c r="AJ618" s="350"/>
      <c r="AK618" s="350"/>
      <c r="AL618" s="350"/>
      <c r="AM618" s="350"/>
      <c r="AN618" s="350"/>
      <c r="AO618" s="350"/>
      <c r="AP618" s="350"/>
      <c r="AQ618" s="350"/>
      <c r="AR618" s="350"/>
      <c r="AS618" s="350"/>
      <c r="AT618" s="350"/>
      <c r="AU618" s="350"/>
      <c r="AV618" s="350"/>
      <c r="AW618" s="350"/>
      <c r="AX618" s="350"/>
      <c r="AY618" s="350"/>
      <c r="AZ618" s="350"/>
      <c r="BA618" s="350"/>
      <c r="BB618" s="350"/>
      <c r="BC618" s="350"/>
      <c r="BD618" s="350"/>
      <c r="BE618" s="350"/>
      <c r="BF618" s="350"/>
      <c r="BG618" s="350"/>
      <c r="BH618" s="350"/>
      <c r="BI618" s="350"/>
      <c r="BJ618" s="350"/>
      <c r="BK618" s="350"/>
      <c r="BL618" s="350"/>
      <c r="BM618" s="350"/>
      <c r="BN618" s="350"/>
      <c r="BO618" s="350"/>
      <c r="BP618" s="350"/>
      <c r="BQ618" s="350"/>
      <c r="BR618" s="350"/>
      <c r="BS618" s="350"/>
      <c r="BT618" s="350"/>
      <c r="BU618" s="350"/>
    </row>
    <row r="619" spans="1:73" s="351" customFormat="1" ht="19.5" outlineLevel="1" thickBot="1">
      <c r="A619" s="1545">
        <v>1</v>
      </c>
      <c r="B619" s="369">
        <v>2</v>
      </c>
      <c r="C619" s="370"/>
      <c r="D619" s="370"/>
      <c r="E619" s="371">
        <v>3</v>
      </c>
      <c r="F619" s="372">
        <v>4</v>
      </c>
      <c r="G619" s="991">
        <v>3</v>
      </c>
      <c r="H619" s="372">
        <v>4</v>
      </c>
      <c r="I619" s="372">
        <v>5</v>
      </c>
      <c r="J619" s="372">
        <v>7</v>
      </c>
      <c r="K619" s="296"/>
      <c r="L619" s="296"/>
      <c r="M619" s="296"/>
      <c r="N619" s="296"/>
      <c r="O619" s="296"/>
      <c r="P619" s="296"/>
      <c r="Q619" s="296"/>
      <c r="R619" s="350"/>
      <c r="S619" s="350"/>
      <c r="T619" s="350"/>
      <c r="U619" s="350"/>
      <c r="V619" s="350"/>
      <c r="W619" s="350"/>
      <c r="X619" s="350"/>
      <c r="Y619" s="350"/>
      <c r="Z619" s="350"/>
      <c r="AA619" s="350"/>
      <c r="AB619" s="350"/>
      <c r="AC619" s="350"/>
      <c r="AD619" s="350"/>
      <c r="AE619" s="350"/>
      <c r="AF619" s="350"/>
      <c r="AG619" s="350"/>
      <c r="AH619" s="350"/>
      <c r="AI619" s="350"/>
      <c r="AJ619" s="350"/>
      <c r="AK619" s="350"/>
      <c r="AL619" s="350"/>
      <c r="AM619" s="350"/>
      <c r="AN619" s="350"/>
      <c r="AO619" s="350"/>
      <c r="AP619" s="350"/>
      <c r="AQ619" s="350"/>
      <c r="AR619" s="350"/>
      <c r="AS619" s="350"/>
      <c r="AT619" s="350"/>
      <c r="AU619" s="350"/>
      <c r="AV619" s="350"/>
      <c r="AW619" s="350"/>
      <c r="AX619" s="350"/>
      <c r="AY619" s="350"/>
      <c r="AZ619" s="350"/>
      <c r="BA619" s="350"/>
      <c r="BB619" s="350"/>
      <c r="BC619" s="350"/>
      <c r="BD619" s="350"/>
      <c r="BE619" s="350"/>
      <c r="BF619" s="350"/>
      <c r="BG619" s="350"/>
      <c r="BH619" s="350"/>
      <c r="BI619" s="350"/>
      <c r="BJ619" s="350"/>
      <c r="BK619" s="350"/>
      <c r="BL619" s="350"/>
      <c r="BM619" s="350"/>
      <c r="BN619" s="350"/>
      <c r="BO619" s="350"/>
      <c r="BP619" s="350"/>
      <c r="BQ619" s="350"/>
    </row>
    <row r="620" spans="1:73" s="402" customFormat="1" ht="12.75" customHeight="1" thickBot="1">
      <c r="A620" s="1851"/>
      <c r="B620" s="2042" t="s">
        <v>317</v>
      </c>
      <c r="C620" s="2042"/>
      <c r="D620" s="1852"/>
      <c r="E620" s="1853"/>
      <c r="F620" s="1853"/>
      <c r="G620" s="1853"/>
      <c r="H620" s="1853"/>
      <c r="I620" s="1853"/>
      <c r="J620" s="824"/>
      <c r="K620" s="401"/>
      <c r="L620" s="401"/>
      <c r="M620" s="401"/>
      <c r="N620" s="401"/>
      <c r="O620" s="401"/>
      <c r="P620" s="401"/>
      <c r="Q620" s="401"/>
      <c r="R620" s="401"/>
      <c r="S620" s="401"/>
      <c r="T620" s="401"/>
      <c r="U620" s="401"/>
      <c r="V620" s="401"/>
      <c r="W620" s="401"/>
      <c r="X620" s="401"/>
      <c r="Y620" s="401"/>
      <c r="Z620" s="401"/>
      <c r="AA620" s="401"/>
      <c r="AB620" s="401"/>
      <c r="AC620" s="401"/>
      <c r="AD620" s="401"/>
      <c r="AE620" s="401"/>
      <c r="AF620" s="401"/>
      <c r="AG620" s="401"/>
      <c r="AH620" s="401"/>
      <c r="AI620" s="401"/>
      <c r="AJ620" s="401"/>
      <c r="AK620" s="401"/>
      <c r="AL620" s="401"/>
      <c r="AM620" s="401"/>
      <c r="AN620" s="401"/>
      <c r="AO620" s="401"/>
      <c r="AP620" s="401"/>
      <c r="AQ620" s="401"/>
      <c r="AR620" s="401"/>
      <c r="AS620" s="401"/>
      <c r="AT620" s="401"/>
      <c r="AU620" s="401"/>
      <c r="AV620" s="401"/>
      <c r="AW620" s="401"/>
      <c r="AX620" s="401"/>
      <c r="AY620" s="401"/>
      <c r="AZ620" s="401"/>
      <c r="BA620" s="401"/>
      <c r="BB620" s="401"/>
      <c r="BC620" s="401"/>
      <c r="BD620" s="401"/>
      <c r="BE620" s="401"/>
      <c r="BF620" s="401"/>
      <c r="BG620" s="401"/>
      <c r="BH620" s="401"/>
      <c r="BI620" s="401"/>
      <c r="BJ620" s="401"/>
      <c r="BK620" s="401"/>
      <c r="BL620" s="401"/>
      <c r="BM620" s="401"/>
      <c r="BN620" s="401"/>
      <c r="BO620" s="401"/>
      <c r="BP620" s="401"/>
      <c r="BQ620" s="401"/>
    </row>
    <row r="621" spans="1:73" s="403" customFormat="1" ht="19.5" thickBot="1">
      <c r="A621" s="1854">
        <v>1</v>
      </c>
      <c r="B621" s="2042"/>
      <c r="C621" s="2042"/>
      <c r="D621" s="1855"/>
      <c r="E621" s="1856" t="e">
        <f t="shared" ref="E621:J621" si="87">E622+E623</f>
        <v>#REF!</v>
      </c>
      <c r="F621" s="1856" t="e">
        <f t="shared" si="87"/>
        <v>#REF!</v>
      </c>
      <c r="G621" s="1857">
        <f t="shared" si="87"/>
        <v>153109000</v>
      </c>
      <c r="H621" s="1857">
        <f t="shared" si="87"/>
        <v>0</v>
      </c>
      <c r="I621" s="1857">
        <f t="shared" si="87"/>
        <v>153109000</v>
      </c>
      <c r="J621" s="825">
        <f t="shared" si="87"/>
        <v>459302000</v>
      </c>
      <c r="K621" s="775"/>
      <c r="L621" s="775"/>
      <c r="M621" s="401"/>
      <c r="N621" s="401"/>
      <c r="O621" s="401"/>
      <c r="P621" s="401"/>
      <c r="Q621" s="401"/>
      <c r="R621" s="401"/>
      <c r="S621" s="401"/>
      <c r="T621" s="401"/>
      <c r="U621" s="401"/>
      <c r="V621" s="401"/>
      <c r="W621" s="401"/>
      <c r="X621" s="401"/>
      <c r="Y621" s="401"/>
      <c r="Z621" s="401"/>
      <c r="AA621" s="401"/>
      <c r="AB621" s="401"/>
      <c r="AC621" s="401"/>
      <c r="AD621" s="401"/>
      <c r="AE621" s="401"/>
      <c r="AF621" s="401"/>
      <c r="AG621" s="401"/>
      <c r="AH621" s="401"/>
      <c r="AI621" s="401"/>
      <c r="AJ621" s="401"/>
      <c r="AK621" s="401"/>
      <c r="AL621" s="401"/>
      <c r="AM621" s="401"/>
      <c r="AN621" s="401"/>
      <c r="AO621" s="401"/>
      <c r="AP621" s="401"/>
      <c r="AQ621" s="401"/>
      <c r="AR621" s="401"/>
      <c r="AS621" s="401"/>
      <c r="AT621" s="401"/>
      <c r="AU621" s="401"/>
      <c r="AV621" s="401"/>
      <c r="AW621" s="401"/>
      <c r="AX621" s="401"/>
      <c r="AY621" s="401"/>
      <c r="AZ621" s="401"/>
      <c r="BA621" s="401"/>
      <c r="BB621" s="401"/>
      <c r="BC621" s="401"/>
      <c r="BD621" s="401"/>
      <c r="BE621" s="401"/>
      <c r="BF621" s="401"/>
      <c r="BG621" s="401"/>
      <c r="BH621" s="401"/>
      <c r="BI621" s="401"/>
      <c r="BJ621" s="401"/>
      <c r="BK621" s="401"/>
      <c r="BL621" s="401"/>
      <c r="BM621" s="401"/>
      <c r="BN621" s="401"/>
      <c r="BO621" s="401"/>
      <c r="BP621" s="401"/>
      <c r="BQ621" s="401"/>
    </row>
    <row r="622" spans="1:73" s="351" customFormat="1" ht="18.75" outlineLevel="1">
      <c r="A622" s="1546" t="s">
        <v>16</v>
      </c>
      <c r="B622" s="1927" t="s">
        <v>1141</v>
      </c>
      <c r="C622" s="1543"/>
      <c r="D622" s="398"/>
      <c r="E622" s="768" t="e">
        <f>'Pl 2016-20 PFC'!#REF!</f>
        <v>#REF!</v>
      </c>
      <c r="F622" s="768" t="e">
        <f>F338-100000</f>
        <v>#REF!</v>
      </c>
      <c r="G622" s="1879">
        <f>'Pl 2016-20 PFC'!D656</f>
        <v>103109000</v>
      </c>
      <c r="H622" s="1878">
        <f>'Pl 2016-20 PFC'!E656</f>
        <v>0</v>
      </c>
      <c r="I622" s="1879">
        <f>'Pl 2016-20 PFC'!F656</f>
        <v>103109000</v>
      </c>
      <c r="J622" s="768">
        <v>259302000</v>
      </c>
      <c r="K622" s="776"/>
      <c r="L622" s="296"/>
      <c r="M622" s="296"/>
      <c r="N622" s="296"/>
      <c r="O622" s="296"/>
      <c r="P622" s="296"/>
      <c r="Q622" s="296"/>
      <c r="R622" s="350"/>
      <c r="S622" s="350"/>
    </row>
    <row r="623" spans="1:73" s="351" customFormat="1" ht="19.5" outlineLevel="1" thickBot="1">
      <c r="A623" s="1547" t="s">
        <v>17</v>
      </c>
      <c r="B623" s="1928" t="s">
        <v>1142</v>
      </c>
      <c r="C623" s="1544"/>
      <c r="D623" s="404"/>
      <c r="E623" s="771">
        <v>100000000</v>
      </c>
      <c r="F623" s="399" t="e">
        <f>'Pl 2016-20 PFC'!#REF!</f>
        <v>#REF!</v>
      </c>
      <c r="G623" s="1876">
        <f>'Pl 2016-20 PFC'!D657</f>
        <v>50000000</v>
      </c>
      <c r="H623" s="1877">
        <f>'Pl 2016-20 PFC'!E657</f>
        <v>0</v>
      </c>
      <c r="I623" s="1876">
        <f>'Pl 2016-20 PFC'!F657</f>
        <v>50000000</v>
      </c>
      <c r="J623" s="771">
        <v>200000000</v>
      </c>
      <c r="K623" s="776"/>
      <c r="L623" s="296"/>
      <c r="M623" s="296"/>
      <c r="N623" s="296"/>
      <c r="O623" s="296"/>
      <c r="P623" s="296"/>
      <c r="Q623" s="296"/>
      <c r="R623" s="350"/>
      <c r="S623" s="350"/>
    </row>
    <row r="624" spans="1:73">
      <c r="E624" s="407"/>
      <c r="F624" s="407"/>
      <c r="G624" s="1097"/>
      <c r="H624" s="407"/>
      <c r="I624" s="407"/>
      <c r="J624" s="407"/>
      <c r="R624" s="297"/>
      <c r="S624" s="297"/>
      <c r="T624" s="295"/>
      <c r="U624" s="295"/>
      <c r="V624" s="295"/>
      <c r="W624" s="295"/>
    </row>
    <row r="625" spans="1:10" hidden="1">
      <c r="A625" s="302" t="s">
        <v>492</v>
      </c>
      <c r="B625" s="2036" t="s">
        <v>493</v>
      </c>
      <c r="C625" s="2036"/>
      <c r="D625" s="2036"/>
      <c r="E625" s="2036"/>
      <c r="F625" s="2036"/>
      <c r="G625" s="2036"/>
      <c r="H625" s="2036"/>
      <c r="I625" s="2036"/>
      <c r="J625" s="408"/>
    </row>
    <row r="626" spans="1:10" hidden="1">
      <c r="A626" s="302" t="s">
        <v>492</v>
      </c>
      <c r="B626" s="2037" t="s">
        <v>494</v>
      </c>
      <c r="C626" s="2037"/>
      <c r="D626" s="2037"/>
      <c r="E626" s="2037"/>
      <c r="F626" s="2037"/>
      <c r="G626" s="2037"/>
      <c r="H626" s="2037"/>
      <c r="I626" s="2037"/>
      <c r="J626" s="408"/>
    </row>
    <row r="627" spans="1:10">
      <c r="A627" s="302" t="s">
        <v>1106</v>
      </c>
      <c r="B627" s="409" t="s">
        <v>1143</v>
      </c>
      <c r="C627" s="410" t="e">
        <f>E58</f>
        <v>#REF!</v>
      </c>
      <c r="D627" s="410"/>
      <c r="E627" s="409" t="s">
        <v>495</v>
      </c>
      <c r="F627" s="409"/>
      <c r="G627" s="1098"/>
      <c r="H627" s="409"/>
      <c r="I627" s="409"/>
      <c r="J627" s="408"/>
    </row>
    <row r="628" spans="1:10">
      <c r="A628" s="302" t="s">
        <v>1106</v>
      </c>
      <c r="B628" s="409" t="s">
        <v>1144</v>
      </c>
      <c r="C628" s="410" t="e">
        <f>F58</f>
        <v>#REF!</v>
      </c>
      <c r="D628" s="410"/>
      <c r="E628" s="409" t="s">
        <v>495</v>
      </c>
      <c r="F628" s="409"/>
      <c r="G628" s="1098"/>
      <c r="H628" s="409"/>
      <c r="I628" s="409"/>
      <c r="J628" s="408"/>
    </row>
    <row r="629" spans="1:10" hidden="1">
      <c r="A629" s="302" t="s">
        <v>492</v>
      </c>
      <c r="B629" s="409" t="s">
        <v>501</v>
      </c>
      <c r="C629" s="410">
        <f>H58</f>
        <v>0</v>
      </c>
      <c r="D629" s="410"/>
      <c r="E629" s="409" t="s">
        <v>495</v>
      </c>
      <c r="F629" s="409"/>
      <c r="G629" s="1098"/>
      <c r="H629" s="409"/>
      <c r="I629" s="409"/>
    </row>
    <row r="630" spans="1:10" ht="18.75" hidden="1" customHeight="1">
      <c r="A630" s="302"/>
      <c r="B630" s="409"/>
      <c r="C630" s="410" t="e">
        <f t="shared" ref="C630:C636" si="88">E61</f>
        <v>#REF!</v>
      </c>
      <c r="D630" s="410"/>
      <c r="E630" s="409" t="s">
        <v>495</v>
      </c>
      <c r="F630" s="409"/>
      <c r="G630" s="1098"/>
      <c r="H630" s="409"/>
      <c r="I630" s="409"/>
    </row>
    <row r="631" spans="1:10" ht="15.75" hidden="1" customHeight="1">
      <c r="A631" s="302"/>
      <c r="B631" s="409" t="s">
        <v>496</v>
      </c>
      <c r="C631" s="410">
        <f t="shared" si="88"/>
        <v>0</v>
      </c>
      <c r="D631" s="410"/>
      <c r="E631" s="409" t="s">
        <v>495</v>
      </c>
      <c r="F631" s="409"/>
      <c r="G631" s="1098"/>
      <c r="H631" s="409"/>
      <c r="I631" s="409"/>
    </row>
    <row r="632" spans="1:10" ht="18.75" hidden="1" customHeight="1">
      <c r="A632" s="302"/>
      <c r="B632" s="409" t="s">
        <v>497</v>
      </c>
      <c r="C632" s="410">
        <f t="shared" si="88"/>
        <v>0</v>
      </c>
      <c r="D632" s="410"/>
      <c r="E632" s="409" t="s">
        <v>495</v>
      </c>
      <c r="F632" s="409"/>
      <c r="G632" s="1098"/>
      <c r="H632" s="409"/>
      <c r="I632" s="409"/>
    </row>
    <row r="633" spans="1:10" ht="18.75" hidden="1" customHeight="1">
      <c r="A633" s="302"/>
      <c r="B633" s="409" t="s">
        <v>498</v>
      </c>
      <c r="C633" s="410">
        <f t="shared" si="88"/>
        <v>0</v>
      </c>
      <c r="D633" s="410"/>
      <c r="E633" s="409" t="s">
        <v>495</v>
      </c>
      <c r="F633" s="409"/>
      <c r="G633" s="1098"/>
      <c r="H633" s="409"/>
      <c r="I633" s="409"/>
    </row>
    <row r="634" spans="1:10" ht="18.75" hidden="1" customHeight="1">
      <c r="A634" s="302"/>
      <c r="B634" s="409" t="s">
        <v>499</v>
      </c>
      <c r="C634" s="410">
        <f t="shared" si="88"/>
        <v>0</v>
      </c>
      <c r="D634" s="410"/>
      <c r="E634" s="409" t="s">
        <v>495</v>
      </c>
      <c r="F634" s="409"/>
      <c r="G634" s="1098"/>
      <c r="H634" s="409"/>
      <c r="I634" s="409"/>
    </row>
    <row r="635" spans="1:10" ht="18.75" hidden="1" customHeight="1">
      <c r="A635" s="302"/>
      <c r="B635" s="409"/>
      <c r="C635" s="411" t="e">
        <f t="shared" si="88"/>
        <v>#REF!</v>
      </c>
      <c r="D635" s="411"/>
      <c r="E635" s="409" t="s">
        <v>495</v>
      </c>
      <c r="F635" s="409"/>
      <c r="G635" s="1098"/>
      <c r="H635" s="409"/>
      <c r="I635" s="409"/>
    </row>
    <row r="636" spans="1:10" ht="15.75" hidden="1" customHeight="1">
      <c r="A636" s="302"/>
      <c r="B636" s="409" t="s">
        <v>501</v>
      </c>
      <c r="C636" s="410" t="str">
        <f t="shared" si="88"/>
        <v>w tysiącach złotych</v>
      </c>
      <c r="D636" s="410"/>
      <c r="E636" s="409" t="s">
        <v>495</v>
      </c>
      <c r="F636" s="409"/>
      <c r="G636" s="1098"/>
      <c r="H636" s="409"/>
      <c r="I636" s="409"/>
    </row>
    <row r="637" spans="1:10" hidden="1">
      <c r="A637" s="302" t="s">
        <v>492</v>
      </c>
      <c r="B637" s="409" t="s">
        <v>645</v>
      </c>
      <c r="C637" s="410">
        <f>I58</f>
        <v>51497000</v>
      </c>
      <c r="D637" s="410"/>
      <c r="E637" s="409" t="s">
        <v>495</v>
      </c>
      <c r="F637" s="409"/>
      <c r="G637" s="1098"/>
      <c r="H637" s="409"/>
      <c r="I637" s="409"/>
    </row>
    <row r="638" spans="1:10" hidden="1">
      <c r="A638" s="302" t="s">
        <v>492</v>
      </c>
      <c r="B638" s="409" t="s">
        <v>1033</v>
      </c>
      <c r="C638" s="410" t="e">
        <f>J58</f>
        <v>#REF!</v>
      </c>
      <c r="D638" s="410"/>
      <c r="E638" s="409" t="s">
        <v>495</v>
      </c>
    </row>
    <row r="639" spans="1:10" hidden="1">
      <c r="A639" s="302"/>
      <c r="B639" s="409"/>
      <c r="C639" s="410"/>
      <c r="D639" s="410"/>
      <c r="E639" s="409"/>
    </row>
    <row r="640" spans="1:10" ht="18.75" hidden="1">
      <c r="A640" s="713" t="s">
        <v>1022</v>
      </c>
      <c r="B640" s="714"/>
      <c r="C640" s="715"/>
      <c r="D640" s="715"/>
      <c r="E640" s="716"/>
      <c r="F640" s="329"/>
      <c r="G640" s="838"/>
      <c r="H640" s="329"/>
      <c r="I640" s="329"/>
      <c r="J640" s="329"/>
    </row>
    <row r="641" spans="1:10" hidden="1">
      <c r="A641" s="717"/>
      <c r="B641" s="717"/>
      <c r="C641" s="717"/>
      <c r="D641" s="718" t="s">
        <v>1000</v>
      </c>
      <c r="E641" s="818" t="s">
        <v>1000</v>
      </c>
      <c r="F641" s="719" t="s">
        <v>1001</v>
      </c>
      <c r="G641" s="1108" t="s">
        <v>1001</v>
      </c>
      <c r="H641" s="719" t="s">
        <v>1002</v>
      </c>
      <c r="I641" s="719" t="s">
        <v>1002</v>
      </c>
      <c r="J641" s="719" t="s">
        <v>1002</v>
      </c>
    </row>
    <row r="642" spans="1:10" hidden="1">
      <c r="A642" s="720" t="s">
        <v>7</v>
      </c>
      <c r="B642" s="720" t="s">
        <v>482</v>
      </c>
      <c r="C642" s="720" t="s">
        <v>1016</v>
      </c>
      <c r="D642" s="720" t="s">
        <v>1003</v>
      </c>
      <c r="E642" s="819" t="s">
        <v>1003</v>
      </c>
      <c r="F642" s="820" t="s">
        <v>1004</v>
      </c>
      <c r="G642" s="1113" t="s">
        <v>1004</v>
      </c>
      <c r="H642" s="721" t="s">
        <v>1005</v>
      </c>
      <c r="I642" s="721" t="s">
        <v>1005</v>
      </c>
      <c r="J642" s="721" t="s">
        <v>1005</v>
      </c>
    </row>
    <row r="643" spans="1:10" ht="16.5" hidden="1" thickBot="1">
      <c r="A643" s="720"/>
      <c r="B643" s="720"/>
      <c r="C643" s="733"/>
      <c r="D643" s="720" t="s">
        <v>1006</v>
      </c>
      <c r="E643" s="821" t="s">
        <v>1006</v>
      </c>
      <c r="F643" s="822" t="s">
        <v>1007</v>
      </c>
      <c r="G643" s="1119" t="s">
        <v>1007</v>
      </c>
      <c r="H643" s="721" t="s">
        <v>1008</v>
      </c>
      <c r="I643" s="721" t="s">
        <v>1009</v>
      </c>
      <c r="J643" s="721" t="s">
        <v>1010</v>
      </c>
    </row>
    <row r="644" spans="1:10" ht="16.5" hidden="1" customHeight="1" thickBot="1">
      <c r="A644" s="722"/>
      <c r="B644" s="722"/>
      <c r="C644" s="722"/>
      <c r="D644" s="785" t="s">
        <v>9</v>
      </c>
      <c r="E644" s="786"/>
      <c r="F644" s="786"/>
      <c r="G644" s="1122"/>
      <c r="H644" s="786"/>
      <c r="I644" s="786"/>
      <c r="J644" s="786"/>
    </row>
    <row r="645" spans="1:10" hidden="1">
      <c r="A645" s="723">
        <v>1</v>
      </c>
      <c r="B645" s="723">
        <v>2</v>
      </c>
      <c r="C645" s="723">
        <v>3</v>
      </c>
      <c r="D645" s="720">
        <v>4</v>
      </c>
      <c r="E645" s="720">
        <v>4</v>
      </c>
      <c r="F645" s="720">
        <v>5</v>
      </c>
      <c r="G645" s="1110">
        <v>5</v>
      </c>
      <c r="H645" s="720">
        <v>6</v>
      </c>
      <c r="I645" s="720">
        <v>7</v>
      </c>
      <c r="J645" s="720">
        <v>8</v>
      </c>
    </row>
    <row r="646" spans="1:10" ht="16.5" hidden="1" thickBot="1">
      <c r="A646" s="780" t="s">
        <v>508</v>
      </c>
      <c r="B646" s="781" t="s">
        <v>1020</v>
      </c>
      <c r="C646" s="780"/>
      <c r="D646" s="780"/>
      <c r="E646" s="831">
        <f>SUM(E648)</f>
        <v>46900</v>
      </c>
      <c r="F646" s="831">
        <f>SUM(F648)</f>
        <v>0</v>
      </c>
      <c r="G646" s="1127">
        <f>SUM(G648)</f>
        <v>46900</v>
      </c>
      <c r="H646" s="831"/>
      <c r="I646" s="831"/>
      <c r="J646" s="831"/>
    </row>
    <row r="647" spans="1:10" hidden="1">
      <c r="A647" s="727"/>
      <c r="B647" s="728" t="s">
        <v>1019</v>
      </c>
      <c r="C647" s="727"/>
      <c r="D647" s="727"/>
      <c r="E647" s="729"/>
      <c r="F647" s="729"/>
      <c r="G647" s="1130"/>
      <c r="H647" s="729"/>
      <c r="I647" s="729"/>
      <c r="J647" s="729"/>
    </row>
    <row r="648" spans="1:10" hidden="1">
      <c r="A648" s="727">
        <v>1</v>
      </c>
      <c r="B648" s="728" t="s">
        <v>1040</v>
      </c>
      <c r="C648" s="727">
        <v>2007</v>
      </c>
      <c r="D648" s="727"/>
      <c r="E648" s="729">
        <v>46900</v>
      </c>
      <c r="F648" s="729"/>
      <c r="G648" s="1130">
        <v>46900</v>
      </c>
      <c r="H648" s="729"/>
      <c r="I648" s="729"/>
      <c r="J648" s="729"/>
    </row>
    <row r="649" spans="1:10" hidden="1">
      <c r="A649" s="727">
        <v>2</v>
      </c>
      <c r="B649" s="728" t="s">
        <v>1012</v>
      </c>
      <c r="C649" s="727"/>
      <c r="D649" s="727"/>
      <c r="E649" s="729">
        <v>46900</v>
      </c>
      <c r="F649" s="729"/>
      <c r="G649" s="1130">
        <v>46900</v>
      </c>
      <c r="H649" s="729"/>
      <c r="I649" s="729"/>
      <c r="J649" s="729"/>
    </row>
    <row r="650" spans="1:10" hidden="1">
      <c r="A650" s="727">
        <v>3</v>
      </c>
      <c r="B650" s="728" t="s">
        <v>1013</v>
      </c>
      <c r="C650" s="727"/>
      <c r="D650" s="727"/>
      <c r="E650" s="729">
        <v>46900</v>
      </c>
      <c r="F650" s="729"/>
      <c r="G650" s="1130">
        <v>46900</v>
      </c>
      <c r="H650" s="729"/>
      <c r="I650" s="729"/>
      <c r="J650" s="729"/>
    </row>
    <row r="651" spans="1:10" ht="16.5" hidden="1" thickBot="1">
      <c r="A651" s="724" t="s">
        <v>580</v>
      </c>
      <c r="B651" s="725" t="s">
        <v>1014</v>
      </c>
      <c r="C651" s="724"/>
      <c r="D651" s="724"/>
      <c r="E651" s="729">
        <v>46900</v>
      </c>
      <c r="F651" s="729"/>
      <c r="G651" s="1130">
        <v>46900</v>
      </c>
      <c r="H651" s="726"/>
      <c r="I651" s="726"/>
      <c r="J651" s="726"/>
    </row>
    <row r="652" spans="1:10" hidden="1">
      <c r="A652" s="727"/>
      <c r="B652" s="728" t="s">
        <v>1019</v>
      </c>
      <c r="C652" s="727"/>
      <c r="D652" s="727"/>
      <c r="E652" s="729">
        <v>46900</v>
      </c>
      <c r="F652" s="729"/>
      <c r="G652" s="1130">
        <v>46900</v>
      </c>
      <c r="H652" s="729"/>
      <c r="I652" s="729"/>
      <c r="J652" s="729"/>
    </row>
    <row r="653" spans="1:10" hidden="1">
      <c r="A653" s="727">
        <v>1</v>
      </c>
      <c r="B653" s="728" t="s">
        <v>1012</v>
      </c>
      <c r="C653" s="727"/>
      <c r="D653" s="727"/>
      <c r="E653" s="729">
        <v>46900</v>
      </c>
      <c r="F653" s="729"/>
      <c r="G653" s="1130">
        <v>46900</v>
      </c>
      <c r="H653" s="729"/>
      <c r="I653" s="729"/>
      <c r="J653" s="729"/>
    </row>
    <row r="654" spans="1:10" hidden="1">
      <c r="A654" s="727">
        <v>2</v>
      </c>
      <c r="B654" s="728" t="s">
        <v>1012</v>
      </c>
      <c r="C654" s="727"/>
      <c r="D654" s="727"/>
      <c r="E654" s="729">
        <v>46900</v>
      </c>
      <c r="F654" s="729"/>
      <c r="G654" s="1130">
        <v>46900</v>
      </c>
      <c r="H654" s="729"/>
      <c r="I654" s="729"/>
      <c r="J654" s="729"/>
    </row>
    <row r="655" spans="1:10" hidden="1">
      <c r="A655" s="727">
        <v>3</v>
      </c>
      <c r="B655" s="728" t="s">
        <v>1013</v>
      </c>
      <c r="C655" s="727"/>
      <c r="D655" s="727"/>
      <c r="E655" s="729">
        <v>46900</v>
      </c>
      <c r="F655" s="729"/>
      <c r="G655" s="1130">
        <v>46900</v>
      </c>
      <c r="H655" s="729"/>
      <c r="I655" s="729"/>
      <c r="J655" s="729"/>
    </row>
    <row r="656" spans="1:10" hidden="1">
      <c r="A656" s="1154" t="s">
        <v>16</v>
      </c>
      <c r="B656" s="1163" t="s">
        <v>1054</v>
      </c>
      <c r="C656" s="1154"/>
      <c r="D656" s="1154"/>
      <c r="E656" s="729">
        <v>46900</v>
      </c>
      <c r="F656" s="729"/>
      <c r="G656" s="1130">
        <v>46900</v>
      </c>
      <c r="H656" s="1164"/>
      <c r="I656" s="1164"/>
      <c r="J656" s="1164"/>
    </row>
    <row r="657" spans="1:23" ht="16.5" hidden="1" thickBot="1">
      <c r="A657" s="780" t="s">
        <v>631</v>
      </c>
      <c r="B657" s="781" t="s">
        <v>1015</v>
      </c>
      <c r="C657" s="780"/>
      <c r="D657" s="780"/>
      <c r="E657" s="783">
        <f t="shared" ref="E657:J657" si="89">E659+E665</f>
        <v>213665000</v>
      </c>
      <c r="F657" s="783">
        <f t="shared" si="89"/>
        <v>0</v>
      </c>
      <c r="G657" s="1132">
        <f t="shared" si="89"/>
        <v>197144000</v>
      </c>
      <c r="H657" s="783">
        <f t="shared" si="89"/>
        <v>244840000</v>
      </c>
      <c r="I657" s="783">
        <f t="shared" si="89"/>
        <v>189420000</v>
      </c>
      <c r="J657" s="783">
        <f t="shared" si="89"/>
        <v>241420000</v>
      </c>
    </row>
    <row r="658" spans="1:23" hidden="1">
      <c r="A658" s="727">
        <v>1</v>
      </c>
      <c r="B658" s="728" t="s">
        <v>1018</v>
      </c>
      <c r="C658" s="727"/>
      <c r="D658" s="727"/>
      <c r="E658" s="784"/>
      <c r="F658" s="784"/>
      <c r="G658" s="1133"/>
      <c r="H658" s="784"/>
      <c r="I658" s="784"/>
      <c r="J658" s="784"/>
    </row>
    <row r="659" spans="1:23" hidden="1">
      <c r="A659" s="1160" t="s">
        <v>16</v>
      </c>
      <c r="B659" s="1161" t="s">
        <v>1044</v>
      </c>
      <c r="C659" s="1160" t="s">
        <v>1043</v>
      </c>
      <c r="D659" s="1160"/>
      <c r="E659" s="1162">
        <f t="shared" ref="E659:J659" si="90">SUM(E660:E663)</f>
        <v>190153000</v>
      </c>
      <c r="F659" s="1162">
        <f t="shared" si="90"/>
        <v>0</v>
      </c>
      <c r="G659" s="1133">
        <f t="shared" si="90"/>
        <v>174538000</v>
      </c>
      <c r="H659" s="1162">
        <f t="shared" si="90"/>
        <v>146640000</v>
      </c>
      <c r="I659" s="1162">
        <f t="shared" si="90"/>
        <v>141220000</v>
      </c>
      <c r="J659" s="1162">
        <f t="shared" si="90"/>
        <v>148220000</v>
      </c>
    </row>
    <row r="660" spans="1:23" hidden="1">
      <c r="A660" s="1154" t="s">
        <v>142</v>
      </c>
      <c r="B660" s="1156" t="s">
        <v>1051</v>
      </c>
      <c r="C660" s="1154"/>
      <c r="D660" s="1154"/>
      <c r="E660" s="1155">
        <v>500000</v>
      </c>
      <c r="F660" s="1155"/>
      <c r="G660" s="1193">
        <v>500000</v>
      </c>
      <c r="H660" s="1155">
        <v>400000</v>
      </c>
      <c r="I660" s="1155">
        <v>400000</v>
      </c>
      <c r="J660" s="1155">
        <v>400000</v>
      </c>
    </row>
    <row r="661" spans="1:23" hidden="1">
      <c r="A661" s="1154" t="s">
        <v>145</v>
      </c>
      <c r="B661" s="1156" t="s">
        <v>1052</v>
      </c>
      <c r="C661" s="1154"/>
      <c r="D661" s="1154"/>
      <c r="E661" s="1155">
        <v>138643000</v>
      </c>
      <c r="F661" s="1155"/>
      <c r="G661" s="1193">
        <v>138103000</v>
      </c>
      <c r="H661" s="1155">
        <v>144400000</v>
      </c>
      <c r="I661" s="1155">
        <v>139500000</v>
      </c>
      <c r="J661" s="1155">
        <v>146300000</v>
      </c>
    </row>
    <row r="662" spans="1:23" hidden="1">
      <c r="A662" s="1154" t="s">
        <v>1045</v>
      </c>
      <c r="B662" s="1156" t="s">
        <v>1053</v>
      </c>
      <c r="C662" s="1154"/>
      <c r="D662" s="1154"/>
      <c r="E662" s="1155">
        <v>1000000</v>
      </c>
      <c r="F662" s="1155"/>
      <c r="G662" s="1193">
        <v>1000000</v>
      </c>
      <c r="H662" s="1155">
        <v>620000</v>
      </c>
      <c r="I662" s="1155">
        <v>300000</v>
      </c>
      <c r="J662" s="1155">
        <v>300000</v>
      </c>
    </row>
    <row r="663" spans="1:23" hidden="1">
      <c r="A663" s="727" t="s">
        <v>1046</v>
      </c>
      <c r="B663" s="736" t="s">
        <v>1054</v>
      </c>
      <c r="C663" s="727"/>
      <c r="D663" s="727"/>
      <c r="E663" s="784">
        <v>50010000</v>
      </c>
      <c r="F663" s="784"/>
      <c r="G663" s="1133">
        <v>34935000</v>
      </c>
      <c r="H663" s="784">
        <v>1220000</v>
      </c>
      <c r="I663" s="784">
        <v>1020000</v>
      </c>
      <c r="J663" s="784">
        <v>1220000</v>
      </c>
    </row>
    <row r="664" spans="1:23" hidden="1">
      <c r="A664" s="727">
        <v>2</v>
      </c>
      <c r="B664" s="728" t="s">
        <v>1039</v>
      </c>
      <c r="C664" s="727"/>
      <c r="D664" s="727"/>
      <c r="E664" s="784"/>
      <c r="F664" s="784"/>
      <c r="G664" s="1133"/>
      <c r="H664" s="784"/>
      <c r="I664" s="784"/>
      <c r="J664" s="784"/>
    </row>
    <row r="665" spans="1:23" s="1159" customFormat="1" hidden="1">
      <c r="A665" s="1160" t="s">
        <v>20</v>
      </c>
      <c r="B665" s="1161" t="s">
        <v>1040</v>
      </c>
      <c r="C665" s="1160">
        <v>6260</v>
      </c>
      <c r="D665" s="1160"/>
      <c r="E665" s="1162">
        <f t="shared" ref="E665:J665" si="91">SUM(E666:E669)</f>
        <v>23512000</v>
      </c>
      <c r="F665" s="1162">
        <f t="shared" si="91"/>
        <v>0</v>
      </c>
      <c r="G665" s="1133">
        <f t="shared" si="91"/>
        <v>22606000</v>
      </c>
      <c r="H665" s="1162">
        <f t="shared" si="91"/>
        <v>98200000</v>
      </c>
      <c r="I665" s="1162">
        <f t="shared" si="91"/>
        <v>48200000</v>
      </c>
      <c r="J665" s="1162">
        <f t="shared" si="91"/>
        <v>93200000</v>
      </c>
      <c r="K665" s="1157"/>
      <c r="L665" s="1157"/>
      <c r="M665" s="1157"/>
      <c r="N665" s="1157"/>
      <c r="O665" s="1157"/>
      <c r="P665" s="1157"/>
      <c r="Q665" s="1157"/>
      <c r="R665" s="1157"/>
      <c r="S665" s="1157"/>
      <c r="T665" s="1157"/>
      <c r="U665" s="1157"/>
      <c r="V665" s="1158"/>
      <c r="W665" s="1158"/>
    </row>
    <row r="666" spans="1:23" hidden="1">
      <c r="A666" s="1154" t="s">
        <v>1047</v>
      </c>
      <c r="B666" s="1156" t="s">
        <v>1051</v>
      </c>
      <c r="C666" s="1154"/>
      <c r="D666" s="1154"/>
      <c r="E666" s="1155"/>
      <c r="F666" s="1155"/>
      <c r="G666" s="1193"/>
      <c r="H666" s="1155"/>
      <c r="I666" s="1155"/>
      <c r="J666" s="1155"/>
    </row>
    <row r="667" spans="1:23" hidden="1">
      <c r="A667" s="1154" t="s">
        <v>1048</v>
      </c>
      <c r="B667" s="1156" t="s">
        <v>1052</v>
      </c>
      <c r="C667" s="1154"/>
      <c r="D667" s="1154"/>
      <c r="E667" s="1155">
        <v>22406000</v>
      </c>
      <c r="F667" s="1155"/>
      <c r="G667" s="1193">
        <v>22406000</v>
      </c>
      <c r="H667" s="1155">
        <v>97200000</v>
      </c>
      <c r="I667" s="1155">
        <v>47200000</v>
      </c>
      <c r="J667" s="1155">
        <v>92200000</v>
      </c>
    </row>
    <row r="668" spans="1:23" hidden="1">
      <c r="A668" s="1154" t="s">
        <v>1049</v>
      </c>
      <c r="B668" s="1156" t="s">
        <v>1053</v>
      </c>
      <c r="C668" s="1154"/>
      <c r="D668" s="1154"/>
      <c r="E668" s="1155"/>
      <c r="F668" s="1155"/>
      <c r="G668" s="1193"/>
      <c r="H668" s="1155"/>
      <c r="I668" s="1155"/>
      <c r="J668" s="1155"/>
    </row>
    <row r="669" spans="1:23" hidden="1">
      <c r="A669" s="1154" t="s">
        <v>1050</v>
      </c>
      <c r="B669" s="736" t="s">
        <v>1054</v>
      </c>
      <c r="C669" s="1154"/>
      <c r="D669" s="1154"/>
      <c r="E669" s="1155">
        <v>1106000</v>
      </c>
      <c r="F669" s="1155"/>
      <c r="G669" s="1193">
        <v>200000</v>
      </c>
      <c r="H669" s="1155">
        <v>1000000</v>
      </c>
      <c r="I669" s="1155">
        <v>1000000</v>
      </c>
      <c r="J669" s="1155">
        <v>1000000</v>
      </c>
    </row>
    <row r="670" spans="1:23" hidden="1">
      <c r="A670" s="727"/>
      <c r="B670" s="728"/>
      <c r="C670" s="727"/>
      <c r="D670" s="727"/>
      <c r="E670" s="784"/>
      <c r="F670" s="784"/>
      <c r="G670" s="1133"/>
      <c r="H670" s="784"/>
      <c r="I670" s="784"/>
      <c r="J670" s="784"/>
    </row>
    <row r="671" spans="1:23" ht="16.5" hidden="1" thickBot="1">
      <c r="A671" s="780" t="s">
        <v>631</v>
      </c>
      <c r="B671" s="781" t="s">
        <v>1014</v>
      </c>
      <c r="C671" s="780"/>
      <c r="D671" s="782" t="e">
        <f t="shared" ref="D671:J671" si="92">SUM(D673:D673)</f>
        <v>#REF!</v>
      </c>
      <c r="E671" s="827" t="e">
        <f t="shared" si="92"/>
        <v>#REF!</v>
      </c>
      <c r="F671" s="827">
        <f t="shared" si="92"/>
        <v>0</v>
      </c>
      <c r="G671" s="1135" t="e">
        <f t="shared" si="92"/>
        <v>#REF!</v>
      </c>
      <c r="H671" s="827">
        <f t="shared" si="92"/>
        <v>930000000</v>
      </c>
      <c r="I671" s="827">
        <f t="shared" si="92"/>
        <v>0</v>
      </c>
      <c r="J671" s="827">
        <f t="shared" si="92"/>
        <v>930000000</v>
      </c>
    </row>
    <row r="672" spans="1:23" hidden="1">
      <c r="A672" s="727"/>
      <c r="B672" s="728" t="s">
        <v>1017</v>
      </c>
      <c r="C672" s="727"/>
      <c r="D672" s="727"/>
      <c r="E672" s="828"/>
      <c r="F672" s="828"/>
      <c r="G672" s="1136"/>
      <c r="H672" s="828"/>
      <c r="I672" s="828"/>
      <c r="J672" s="828"/>
    </row>
    <row r="673" spans="1:10" hidden="1">
      <c r="A673" s="727">
        <v>1</v>
      </c>
      <c r="B673" s="736" t="s">
        <v>1021</v>
      </c>
      <c r="C673" s="734" t="str">
        <f>C587</f>
        <v>2960</v>
      </c>
      <c r="D673" s="735" t="e">
        <f>D587</f>
        <v>#REF!</v>
      </c>
      <c r="E673" s="829" t="e">
        <f>'Pl 2016-20 PFC'!#REF!</f>
        <v>#REF!</v>
      </c>
      <c r="F673" s="829"/>
      <c r="G673" s="1140" t="e">
        <f>E325</f>
        <v>#REF!</v>
      </c>
      <c r="H673" s="829">
        <f>G325</f>
        <v>930000000</v>
      </c>
      <c r="I673" s="829">
        <f>H325</f>
        <v>0</v>
      </c>
      <c r="J673" s="829">
        <f>I325</f>
        <v>930000000</v>
      </c>
    </row>
    <row r="674" spans="1:10" ht="16.5" hidden="1" thickBot="1">
      <c r="A674" s="730"/>
      <c r="B674" s="731"/>
      <c r="C674" s="730"/>
      <c r="D674" s="730"/>
      <c r="E674" s="732"/>
      <c r="F674" s="732"/>
      <c r="G674" s="1143"/>
      <c r="H674" s="732"/>
      <c r="I674" s="732"/>
      <c r="J674" s="732"/>
    </row>
    <row r="675" spans="1:10" hidden="1">
      <c r="A675" s="302"/>
      <c r="B675" s="409"/>
      <c r="C675" s="410"/>
      <c r="D675" s="410"/>
      <c r="E675" s="409"/>
    </row>
    <row r="676" spans="1:10" hidden="1">
      <c r="A676" s="302"/>
      <c r="B676" s="409"/>
      <c r="C676" s="410"/>
      <c r="D676" s="410"/>
      <c r="E676" s="409"/>
    </row>
    <row r="677" spans="1:10" ht="23.25">
      <c r="A677" s="412"/>
      <c r="B677" s="414" t="s">
        <v>1113</v>
      </c>
      <c r="C677" s="412"/>
      <c r="D677" s="412"/>
      <c r="E677" s="412"/>
      <c r="F677" s="412"/>
      <c r="G677" s="1145"/>
      <c r="H677" s="412"/>
      <c r="I677" s="412"/>
    </row>
    <row r="678" spans="1:10" ht="23.25">
      <c r="A678" s="412"/>
      <c r="B678" s="415" t="s">
        <v>643</v>
      </c>
      <c r="C678" s="412"/>
      <c r="D678" s="412"/>
      <c r="E678" s="412"/>
      <c r="F678" s="412"/>
      <c r="G678" s="1145"/>
      <c r="H678" s="412"/>
      <c r="I678" s="412"/>
    </row>
    <row r="679" spans="1:10" ht="15.75" customHeight="1">
      <c r="A679" s="412"/>
      <c r="B679" s="414" t="s">
        <v>642</v>
      </c>
      <c r="C679" s="412"/>
      <c r="D679" s="412"/>
      <c r="E679" s="412"/>
      <c r="F679" s="412"/>
      <c r="G679" s="1145"/>
      <c r="H679" s="412"/>
      <c r="I679" s="412"/>
    </row>
    <row r="680" spans="1:10" ht="53.25" customHeight="1">
      <c r="A680" s="412"/>
      <c r="B680" s="414" t="s">
        <v>502</v>
      </c>
      <c r="C680" s="412"/>
      <c r="D680" s="412"/>
      <c r="E680" s="412"/>
      <c r="F680" s="412"/>
      <c r="G680" s="1145"/>
      <c r="H680" s="412"/>
      <c r="I680" s="412"/>
    </row>
    <row r="681" spans="1:10" ht="15.75" customHeight="1">
      <c r="A681" s="412"/>
      <c r="B681" s="412"/>
      <c r="C681" s="412"/>
      <c r="D681" s="412"/>
      <c r="E681" s="412"/>
      <c r="F681" s="412"/>
      <c r="G681" s="1145"/>
      <c r="H681" s="412"/>
      <c r="I681" s="412"/>
    </row>
    <row r="682" spans="1:10" ht="15.75" customHeight="1">
      <c r="A682" s="412"/>
      <c r="B682" s="412"/>
      <c r="C682" s="412"/>
      <c r="D682" s="412"/>
      <c r="E682" s="412"/>
      <c r="F682" s="412"/>
      <c r="G682" s="1145"/>
      <c r="H682" s="412"/>
      <c r="I682" s="412"/>
    </row>
    <row r="683" spans="1:10" ht="15.75" customHeight="1">
      <c r="A683" s="412"/>
      <c r="B683" s="412"/>
      <c r="C683" s="412"/>
      <c r="D683" s="412"/>
      <c r="E683" s="412"/>
      <c r="F683" s="412"/>
      <c r="G683" s="1145"/>
      <c r="H683" s="412"/>
      <c r="I683" s="412"/>
    </row>
    <row r="684" spans="1:10" ht="15.75" customHeight="1">
      <c r="A684" s="412"/>
      <c r="B684" s="412"/>
      <c r="C684" s="412"/>
      <c r="D684" s="412"/>
      <c r="E684" s="412"/>
      <c r="F684" s="412"/>
      <c r="G684" s="1145"/>
      <c r="H684" s="412"/>
      <c r="I684" s="412"/>
    </row>
    <row r="685" spans="1:10" ht="15.75" customHeight="1">
      <c r="A685" s="412"/>
      <c r="B685" s="412"/>
      <c r="C685" s="412"/>
      <c r="D685" s="412"/>
      <c r="E685" s="412"/>
      <c r="F685" s="412"/>
      <c r="G685" s="1145"/>
      <c r="H685" s="412"/>
      <c r="I685" s="412"/>
    </row>
    <row r="686" spans="1:10" ht="15.75" customHeight="1">
      <c r="A686" s="412"/>
      <c r="B686" s="412"/>
      <c r="C686" s="412"/>
      <c r="D686" s="412"/>
      <c r="E686" s="412"/>
      <c r="F686" s="412"/>
      <c r="G686" s="1145"/>
      <c r="H686" s="412"/>
      <c r="I686" s="412"/>
    </row>
    <row r="687" spans="1:10" ht="15.75" customHeight="1">
      <c r="A687" s="412"/>
      <c r="B687" s="412"/>
      <c r="C687" s="412"/>
      <c r="D687" s="412"/>
      <c r="E687" s="412"/>
      <c r="F687" s="412"/>
      <c r="G687" s="1145"/>
      <c r="H687" s="412"/>
      <c r="I687" s="412"/>
    </row>
    <row r="688" spans="1:10" ht="15.75" customHeight="1">
      <c r="A688" s="412"/>
      <c r="B688" s="412"/>
      <c r="C688" s="412"/>
      <c r="D688" s="412"/>
      <c r="E688" s="412"/>
      <c r="F688" s="412"/>
      <c r="G688" s="1145"/>
      <c r="H688" s="412"/>
      <c r="I688" s="412"/>
    </row>
    <row r="689" spans="1:9" ht="15.75" customHeight="1">
      <c r="A689" s="412"/>
      <c r="B689" s="412"/>
      <c r="C689" s="412"/>
      <c r="D689" s="412"/>
      <c r="E689" s="412"/>
      <c r="F689" s="412"/>
      <c r="G689" s="1145"/>
      <c r="H689" s="412"/>
      <c r="I689" s="412"/>
    </row>
    <row r="690" spans="1:9" ht="15.75" customHeight="1">
      <c r="A690" s="412"/>
      <c r="B690" s="412"/>
      <c r="C690" s="412"/>
      <c r="D690" s="412"/>
      <c r="E690" s="412"/>
      <c r="F690" s="412"/>
      <c r="G690" s="1145"/>
      <c r="H690" s="412"/>
      <c r="I690" s="412"/>
    </row>
    <row r="691" spans="1:9" ht="15.75" customHeight="1">
      <c r="A691" s="412"/>
      <c r="B691" s="412"/>
      <c r="C691" s="412"/>
      <c r="D691" s="412"/>
      <c r="E691" s="412"/>
      <c r="F691" s="412"/>
      <c r="G691" s="1145"/>
      <c r="H691" s="412"/>
      <c r="I691" s="412"/>
    </row>
    <row r="692" spans="1:9" ht="15.75" customHeight="1">
      <c r="A692" s="412"/>
      <c r="B692" s="412"/>
      <c r="C692" s="412"/>
      <c r="D692" s="412"/>
      <c r="E692" s="412"/>
      <c r="F692" s="412"/>
      <c r="G692" s="1145"/>
      <c r="H692" s="412"/>
      <c r="I692" s="412"/>
    </row>
    <row r="693" spans="1:9" ht="15.75" customHeight="1">
      <c r="A693" s="412"/>
      <c r="B693" s="412"/>
      <c r="C693" s="412"/>
      <c r="D693" s="412"/>
      <c r="E693" s="412"/>
      <c r="F693" s="412"/>
      <c r="G693" s="1145"/>
      <c r="H693" s="412"/>
      <c r="I693" s="412"/>
    </row>
    <row r="694" spans="1:9" ht="15.75" customHeight="1">
      <c r="A694" s="412"/>
      <c r="B694" s="412"/>
      <c r="C694" s="412"/>
      <c r="D694" s="412"/>
      <c r="E694" s="412"/>
      <c r="F694" s="412"/>
      <c r="G694" s="1145"/>
      <c r="H694" s="412"/>
      <c r="I694" s="412"/>
    </row>
  </sheetData>
  <sheetProtection password="CEBA" sheet="1" objects="1" scenarios="1" insertColumns="0" insertRows="0"/>
  <mergeCells count="39">
    <mergeCell ref="H3:J3"/>
    <mergeCell ref="B18:C18"/>
    <mergeCell ref="A6:B6"/>
    <mergeCell ref="I10:J10"/>
    <mergeCell ref="A8:B8"/>
    <mergeCell ref="A9:B9"/>
    <mergeCell ref="A11:J11"/>
    <mergeCell ref="A12:J12"/>
    <mergeCell ref="A14:A15"/>
    <mergeCell ref="B14:C15"/>
    <mergeCell ref="G15:J15"/>
    <mergeCell ref="B19:C19"/>
    <mergeCell ref="B20:C20"/>
    <mergeCell ref="B21:C21"/>
    <mergeCell ref="B62:C62"/>
    <mergeCell ref="B63:C63"/>
    <mergeCell ref="A1:B1"/>
    <mergeCell ref="A2:B2"/>
    <mergeCell ref="A3:B3"/>
    <mergeCell ref="A4:B4"/>
    <mergeCell ref="A5:B5"/>
    <mergeCell ref="G618:J618"/>
    <mergeCell ref="B625:I625"/>
    <mergeCell ref="B626:I626"/>
    <mergeCell ref="A604:A605"/>
    <mergeCell ref="B604:C605"/>
    <mergeCell ref="E605:J605"/>
    <mergeCell ref="B607:C608"/>
    <mergeCell ref="A617:A618"/>
    <mergeCell ref="B617:C618"/>
    <mergeCell ref="B620:C621"/>
    <mergeCell ref="E67:J67"/>
    <mergeCell ref="A355:A356"/>
    <mergeCell ref="B355:B356"/>
    <mergeCell ref="C355:C356"/>
    <mergeCell ref="E356:J356"/>
    <mergeCell ref="A66:A67"/>
    <mergeCell ref="B66:B67"/>
    <mergeCell ref="C66:C67"/>
  </mergeCells>
  <conditionalFormatting sqref="H336">
    <cfRule type="cellIs" dxfId="19" priority="27" stopIfTrue="1" operator="notEqual">
      <formula>$H$336</formula>
    </cfRule>
  </conditionalFormatting>
  <conditionalFormatting sqref="H337">
    <cfRule type="cellIs" dxfId="18" priority="28" stopIfTrue="1" operator="notEqual">
      <formula>$H$336</formula>
    </cfRule>
  </conditionalFormatting>
  <conditionalFormatting sqref="I336">
    <cfRule type="cellIs" dxfId="17" priority="30" stopIfTrue="1" operator="notEqual">
      <formula>$I$336</formula>
    </cfRule>
  </conditionalFormatting>
  <conditionalFormatting sqref="I337">
    <cfRule type="cellIs" dxfId="16" priority="31" stopIfTrue="1" operator="notEqual">
      <formula>$I$336</formula>
    </cfRule>
  </conditionalFormatting>
  <conditionalFormatting sqref="J337">
    <cfRule type="cellIs" dxfId="15" priority="33" stopIfTrue="1" operator="notEqual">
      <formula>$J$336</formula>
    </cfRule>
  </conditionalFormatting>
  <conditionalFormatting sqref="F336">
    <cfRule type="cellIs" dxfId="14" priority="11" operator="notEqual">
      <formula>$F$337</formula>
    </cfRule>
  </conditionalFormatting>
  <conditionalFormatting sqref="D336">
    <cfRule type="cellIs" dxfId="13" priority="8" operator="notEqual">
      <formula>$D$337</formula>
    </cfRule>
  </conditionalFormatting>
  <conditionalFormatting sqref="E18">
    <cfRule type="cellIs" dxfId="12" priority="6" operator="notEqual">
      <formula>$E$116</formula>
    </cfRule>
  </conditionalFormatting>
  <conditionalFormatting sqref="G18">
    <cfRule type="cellIs" dxfId="11" priority="5" operator="notEqual">
      <formula>$G$116</formula>
    </cfRule>
  </conditionalFormatting>
  <conditionalFormatting sqref="H18">
    <cfRule type="cellIs" dxfId="10" priority="4" operator="notEqual">
      <formula>$H$116</formula>
    </cfRule>
  </conditionalFormatting>
  <conditionalFormatting sqref="I18">
    <cfRule type="cellIs" dxfId="9" priority="3" operator="notEqual">
      <formula>$I$116</formula>
    </cfRule>
  </conditionalFormatting>
  <conditionalFormatting sqref="J18">
    <cfRule type="cellIs" dxfId="8" priority="2" operator="notEqual">
      <formula>$J$116</formula>
    </cfRule>
  </conditionalFormatting>
  <conditionalFormatting sqref="G337">
    <cfRule type="cellIs" dxfId="7" priority="1" operator="notEqual">
      <formula>$G$336</formula>
    </cfRule>
  </conditionalFormatting>
  <dataValidations disablePrompts="1" count="2">
    <dataValidation allowBlank="1" showInputMessage="1" showErrorMessage="1" promptTitle="Wydatki ogółem" prompt="w memoriale muszą różnić się od kasowych tylko_x000a_o różnicę AMORTYZACJI oraz ODPISÓW" sqref="D18:J18"/>
    <dataValidation allowBlank="1" showInputMessage="1" showErrorMessage="1" prompt="Dz. Obsł. Samorz. wylicza kwotę zwrotu od kwot planowanych na przelewy redstrybucyjne" sqref="D98:J98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45" firstPageNumber="0" fitToWidth="3" fitToHeight="3" orientation="portrait" r:id="rId1"/>
  <headerFooter differentFirst="1" alignWithMargins="0"/>
  <rowBreaks count="1" manualBreakCount="1">
    <brk id="115" max="10" man="1"/>
  </rowBreaks>
  <cellWatches>
    <cellWatch r="I116"/>
  </cellWatch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CM268"/>
  <sheetViews>
    <sheetView view="pageBreakPreview" zoomScale="72" zoomScaleNormal="75" zoomScaleSheetLayoutView="72" workbookViewId="0">
      <selection activeCell="Q318" sqref="Q318:R318"/>
    </sheetView>
  </sheetViews>
  <sheetFormatPr defaultRowHeight="15.75"/>
  <cols>
    <col min="1" max="1" width="8" style="1095" customWidth="1"/>
    <col min="2" max="2" width="119.875" style="1096" customWidth="1"/>
    <col min="3" max="3" width="15.875" style="851" customWidth="1"/>
    <col min="4" max="4" width="4.125" style="851" hidden="1" customWidth="1"/>
    <col min="5" max="5" width="15.25" style="852" customWidth="1"/>
    <col min="6" max="6" width="15" style="852" hidden="1" customWidth="1"/>
    <col min="7" max="7" width="15.5" style="852" customWidth="1"/>
    <col min="8" max="8" width="12.25" style="852" hidden="1" customWidth="1"/>
    <col min="9" max="9" width="16.875" style="852" customWidth="1"/>
    <col min="10" max="10" width="15" style="852" customWidth="1"/>
    <col min="11" max="11" width="15.125" style="852" customWidth="1"/>
    <col min="12" max="12" width="12.625" style="789" customWidth="1"/>
    <col min="13" max="13" width="10.25" style="854" hidden="1" customWidth="1"/>
    <col min="14" max="14" width="14.875" style="854" hidden="1" customWidth="1"/>
    <col min="15" max="15" width="13.125" style="854" hidden="1" customWidth="1"/>
    <col min="16" max="18" width="14.875" style="854" bestFit="1" customWidth="1"/>
    <col min="19" max="19" width="9.5" style="854" bestFit="1" customWidth="1"/>
    <col min="20" max="20" width="14.875" style="854" bestFit="1" customWidth="1"/>
    <col min="21" max="21" width="9" style="854"/>
    <col min="22" max="26" width="0" style="854" hidden="1" customWidth="1"/>
    <col min="27" max="39" width="9" style="854"/>
    <col min="40" max="41" width="9" style="855"/>
    <col min="42" max="16384" width="9" style="852"/>
  </cols>
  <sheetData>
    <row r="1" spans="1:41" s="847" customFormat="1" ht="24.95" customHeight="1">
      <c r="A1" s="2067" t="s">
        <v>0</v>
      </c>
      <c r="B1" s="2067"/>
      <c r="C1" s="846"/>
      <c r="D1" s="846"/>
      <c r="J1" s="848"/>
      <c r="L1" s="791"/>
      <c r="M1" s="792"/>
      <c r="N1" s="792"/>
      <c r="O1" s="792"/>
      <c r="P1" s="792"/>
      <c r="Q1" s="792"/>
      <c r="R1" s="849"/>
      <c r="S1" s="849"/>
      <c r="T1" s="849"/>
      <c r="U1" s="849"/>
      <c r="V1" s="849"/>
      <c r="W1" s="849"/>
      <c r="X1" s="849"/>
      <c r="Y1" s="849"/>
      <c r="Z1" s="849"/>
      <c r="AA1" s="849"/>
      <c r="AB1" s="849"/>
      <c r="AC1" s="849"/>
      <c r="AD1" s="849"/>
      <c r="AE1" s="849"/>
      <c r="AF1" s="849"/>
      <c r="AG1" s="849"/>
      <c r="AH1" s="849"/>
      <c r="AI1" s="849"/>
      <c r="AJ1" s="849"/>
      <c r="AK1" s="849"/>
      <c r="AL1" s="849"/>
      <c r="AM1" s="849"/>
      <c r="AN1" s="850"/>
      <c r="AO1" s="850"/>
    </row>
    <row r="2" spans="1:41">
      <c r="A2" s="2066" t="s">
        <v>1</v>
      </c>
      <c r="B2" s="2066"/>
      <c r="J2" s="853"/>
      <c r="K2" s="853"/>
      <c r="L2" s="793"/>
      <c r="M2" s="794"/>
      <c r="N2" s="794"/>
      <c r="O2" s="794"/>
      <c r="P2" s="794"/>
      <c r="Q2" s="794"/>
    </row>
    <row r="3" spans="1:41" s="847" customFormat="1" ht="75" customHeight="1">
      <c r="A3" s="2067" t="s">
        <v>2</v>
      </c>
      <c r="B3" s="2067"/>
      <c r="C3" s="856"/>
      <c r="D3" s="856"/>
      <c r="E3" s="856"/>
      <c r="F3" s="856"/>
      <c r="G3" s="856"/>
      <c r="H3" s="856"/>
      <c r="I3" s="2070"/>
      <c r="J3" s="2070"/>
      <c r="K3" s="2070"/>
      <c r="L3" s="791"/>
      <c r="M3" s="792"/>
      <c r="N3" s="792"/>
      <c r="O3" s="792"/>
      <c r="P3" s="792"/>
      <c r="Q3" s="792"/>
      <c r="R3" s="849"/>
      <c r="S3" s="849"/>
      <c r="T3" s="849"/>
      <c r="U3" s="849"/>
      <c r="V3" s="849"/>
      <c r="W3" s="849"/>
      <c r="X3" s="849"/>
      <c r="Y3" s="849"/>
      <c r="Z3" s="849"/>
      <c r="AA3" s="849"/>
      <c r="AB3" s="849"/>
      <c r="AC3" s="849"/>
      <c r="AD3" s="849"/>
      <c r="AE3" s="849"/>
      <c r="AF3" s="849"/>
      <c r="AG3" s="849"/>
      <c r="AH3" s="849"/>
      <c r="AI3" s="849"/>
      <c r="AJ3" s="849"/>
      <c r="AK3" s="849"/>
      <c r="AL3" s="849"/>
      <c r="AM3" s="849"/>
      <c r="AN3" s="850"/>
      <c r="AO3" s="850"/>
    </row>
    <row r="4" spans="1:41" ht="15.75" customHeight="1">
      <c r="A4" s="2066" t="s">
        <v>1</v>
      </c>
      <c r="B4" s="2066"/>
      <c r="C4" s="857"/>
      <c r="D4" s="857"/>
      <c r="E4" s="857"/>
      <c r="F4" s="857"/>
      <c r="G4" s="857"/>
      <c r="H4" s="857"/>
      <c r="I4" s="858"/>
      <c r="J4" s="859"/>
      <c r="K4" s="859"/>
      <c r="L4" s="793"/>
      <c r="M4" s="794"/>
      <c r="N4" s="794"/>
      <c r="O4" s="794"/>
      <c r="P4" s="794"/>
      <c r="Q4" s="794"/>
    </row>
    <row r="5" spans="1:41" s="847" customFormat="1" ht="24.95" customHeight="1">
      <c r="A5" s="2067" t="s">
        <v>3</v>
      </c>
      <c r="B5" s="2067"/>
      <c r="C5" s="857"/>
      <c r="D5" s="857"/>
      <c r="E5" s="857"/>
      <c r="F5" s="857"/>
      <c r="G5" s="857"/>
      <c r="H5" s="857"/>
      <c r="I5" s="858"/>
      <c r="J5" s="859"/>
      <c r="K5" s="860" t="s">
        <v>1035</v>
      </c>
      <c r="L5" s="791"/>
      <c r="M5" s="792"/>
      <c r="N5" s="792"/>
      <c r="O5" s="792"/>
      <c r="P5" s="792"/>
      <c r="Q5" s="792"/>
      <c r="R5" s="849"/>
      <c r="S5" s="849"/>
      <c r="T5" s="849"/>
      <c r="U5" s="849"/>
      <c r="V5" s="849"/>
      <c r="W5" s="849"/>
      <c r="X5" s="849"/>
      <c r="Y5" s="849"/>
      <c r="Z5" s="849"/>
      <c r="AA5" s="849"/>
      <c r="AB5" s="849"/>
      <c r="AC5" s="849"/>
      <c r="AD5" s="849"/>
      <c r="AE5" s="849"/>
      <c r="AF5" s="849"/>
      <c r="AG5" s="849"/>
      <c r="AH5" s="849"/>
      <c r="AI5" s="849"/>
      <c r="AJ5" s="849"/>
      <c r="AK5" s="849"/>
      <c r="AL5" s="849"/>
      <c r="AM5" s="849"/>
      <c r="AN5" s="850"/>
      <c r="AO5" s="850"/>
    </row>
    <row r="6" spans="1:41" ht="18.75" customHeight="1">
      <c r="A6" s="2066" t="s">
        <v>1</v>
      </c>
      <c r="B6" s="2066"/>
      <c r="C6" s="857"/>
      <c r="D6" s="857"/>
      <c r="E6" s="857"/>
      <c r="F6" s="857"/>
      <c r="G6" s="857"/>
      <c r="H6" s="857"/>
      <c r="I6" s="857"/>
      <c r="J6" s="857"/>
      <c r="K6" s="857"/>
      <c r="L6" s="793"/>
      <c r="M6" s="794"/>
      <c r="N6" s="794"/>
      <c r="O6" s="794"/>
      <c r="P6" s="794"/>
      <c r="Q6" s="794"/>
    </row>
    <row r="7" spans="1:41" ht="18.75">
      <c r="A7" s="861"/>
      <c r="B7" s="861"/>
      <c r="C7" s="847"/>
      <c r="D7" s="847"/>
      <c r="E7" s="847"/>
      <c r="F7" s="847"/>
      <c r="G7" s="847"/>
      <c r="H7" s="847"/>
      <c r="I7" s="847"/>
      <c r="J7" s="862" t="s">
        <v>1023</v>
      </c>
      <c r="K7" s="847"/>
      <c r="L7" s="793"/>
      <c r="M7" s="794"/>
      <c r="N7" s="794"/>
      <c r="O7" s="794"/>
      <c r="P7" s="794"/>
      <c r="Q7" s="794"/>
    </row>
    <row r="8" spans="1:41" s="847" customFormat="1" ht="24.95" customHeight="1">
      <c r="A8" s="2067" t="s">
        <v>4</v>
      </c>
      <c r="B8" s="2067"/>
      <c r="C8" s="863"/>
      <c r="D8" s="863"/>
      <c r="E8" s="863"/>
      <c r="F8" s="863"/>
      <c r="G8" s="863"/>
      <c r="H8" s="863"/>
      <c r="I8" s="863"/>
      <c r="J8" s="864" t="s">
        <v>329</v>
      </c>
      <c r="K8" s="863"/>
      <c r="L8" s="791"/>
      <c r="M8" s="792"/>
      <c r="N8" s="792"/>
      <c r="O8" s="792"/>
      <c r="P8" s="792"/>
      <c r="Q8" s="792"/>
      <c r="R8" s="849"/>
      <c r="S8" s="849"/>
      <c r="T8" s="849"/>
      <c r="U8" s="849"/>
      <c r="V8" s="849"/>
      <c r="W8" s="849"/>
      <c r="X8" s="849"/>
      <c r="Y8" s="849"/>
      <c r="Z8" s="849"/>
      <c r="AA8" s="849"/>
      <c r="AB8" s="849"/>
      <c r="AC8" s="849"/>
      <c r="AD8" s="849"/>
      <c r="AE8" s="849"/>
      <c r="AF8" s="849"/>
      <c r="AG8" s="849"/>
      <c r="AH8" s="849"/>
      <c r="AI8" s="849"/>
      <c r="AJ8" s="849"/>
      <c r="AK8" s="849"/>
      <c r="AL8" s="849"/>
      <c r="AM8" s="849"/>
      <c r="AN8" s="850"/>
      <c r="AO8" s="850"/>
    </row>
    <row r="9" spans="1:41">
      <c r="A9" s="2066"/>
      <c r="B9" s="2066"/>
      <c r="L9" s="793"/>
      <c r="M9" s="794"/>
      <c r="N9" s="794"/>
      <c r="O9" s="794"/>
      <c r="P9" s="794"/>
      <c r="Q9" s="794"/>
    </row>
    <row r="10" spans="1:41" ht="38.25" customHeight="1">
      <c r="A10" s="865"/>
      <c r="B10" s="866"/>
      <c r="J10" s="2068" t="s">
        <v>1038</v>
      </c>
      <c r="K10" s="2068"/>
      <c r="L10" s="1148"/>
      <c r="M10" s="794"/>
      <c r="N10" s="794"/>
      <c r="O10" s="794"/>
      <c r="P10" s="794"/>
      <c r="Q10" s="794"/>
    </row>
    <row r="11" spans="1:41" s="847" customFormat="1" ht="18.75">
      <c r="A11" s="2069" t="s">
        <v>650</v>
      </c>
      <c r="B11" s="2069"/>
      <c r="C11" s="2069"/>
      <c r="D11" s="2069"/>
      <c r="E11" s="2069"/>
      <c r="F11" s="2069"/>
      <c r="G11" s="2069"/>
      <c r="H11" s="2069"/>
      <c r="I11" s="2069"/>
      <c r="J11" s="2069"/>
      <c r="K11" s="2069"/>
      <c r="L11" s="791"/>
      <c r="M11" s="792"/>
      <c r="N11" s="792"/>
      <c r="O11" s="792"/>
      <c r="P11" s="792"/>
      <c r="Q11" s="792"/>
      <c r="R11" s="849"/>
      <c r="S11" s="849"/>
      <c r="T11" s="849"/>
      <c r="U11" s="849"/>
      <c r="V11" s="849"/>
      <c r="W11" s="849"/>
      <c r="X11" s="849"/>
      <c r="Y11" s="849"/>
      <c r="Z11" s="849"/>
      <c r="AA11" s="849"/>
      <c r="AB11" s="849"/>
      <c r="AC11" s="849"/>
      <c r="AD11" s="849"/>
      <c r="AE11" s="849"/>
      <c r="AF11" s="849"/>
      <c r="AG11" s="849"/>
      <c r="AH11" s="849"/>
      <c r="AI11" s="849"/>
      <c r="AJ11" s="849"/>
      <c r="AK11" s="849"/>
      <c r="AL11" s="849"/>
      <c r="AM11" s="849"/>
      <c r="AN11" s="850"/>
      <c r="AO11" s="850"/>
    </row>
    <row r="12" spans="1:41" s="847" customFormat="1" ht="18.75">
      <c r="A12" s="2069" t="s">
        <v>330</v>
      </c>
      <c r="B12" s="2069"/>
      <c r="C12" s="2069"/>
      <c r="D12" s="2069"/>
      <c r="E12" s="2069"/>
      <c r="F12" s="2069"/>
      <c r="G12" s="2069"/>
      <c r="H12" s="2069"/>
      <c r="I12" s="2069"/>
      <c r="J12" s="2069"/>
      <c r="K12" s="2069"/>
      <c r="L12" s="791"/>
      <c r="M12" s="792"/>
      <c r="N12" s="792"/>
      <c r="O12" s="792"/>
      <c r="P12" s="792"/>
      <c r="Q12" s="792"/>
      <c r="R12" s="849"/>
      <c r="S12" s="849"/>
      <c r="T12" s="849"/>
      <c r="U12" s="849"/>
      <c r="V12" s="849"/>
      <c r="W12" s="849"/>
      <c r="X12" s="849"/>
      <c r="Y12" s="849"/>
      <c r="Z12" s="849"/>
      <c r="AA12" s="849"/>
      <c r="AB12" s="849"/>
      <c r="AC12" s="849"/>
      <c r="AD12" s="849"/>
      <c r="AE12" s="849"/>
      <c r="AF12" s="849"/>
      <c r="AG12" s="849"/>
      <c r="AH12" s="849"/>
      <c r="AI12" s="849"/>
      <c r="AJ12" s="849"/>
      <c r="AK12" s="849"/>
      <c r="AL12" s="849"/>
      <c r="AM12" s="849"/>
      <c r="AN12" s="850"/>
      <c r="AO12" s="850"/>
    </row>
    <row r="13" spans="1:41" s="847" customFormat="1" ht="19.5" thickBot="1">
      <c r="A13" s="867" t="s">
        <v>6</v>
      </c>
      <c r="B13" s="868"/>
      <c r="C13" s="868"/>
      <c r="D13" s="868"/>
      <c r="E13" s="868"/>
      <c r="F13" s="868"/>
      <c r="G13" s="868"/>
      <c r="H13" s="868"/>
      <c r="I13" s="868"/>
      <c r="J13" s="868"/>
      <c r="K13" s="868"/>
      <c r="L13" s="791"/>
      <c r="M13" s="792"/>
      <c r="N13" s="792"/>
      <c r="O13" s="792"/>
      <c r="P13" s="792"/>
      <c r="Q13" s="792"/>
      <c r="R13" s="849"/>
      <c r="S13" s="849"/>
      <c r="T13" s="849"/>
      <c r="U13" s="849"/>
      <c r="V13" s="849"/>
      <c r="W13" s="849"/>
      <c r="X13" s="849"/>
      <c r="Y13" s="849"/>
      <c r="Z13" s="849"/>
      <c r="AA13" s="849"/>
      <c r="AB13" s="849"/>
      <c r="AC13" s="849"/>
      <c r="AD13" s="849"/>
      <c r="AE13" s="849"/>
      <c r="AF13" s="849"/>
      <c r="AG13" s="849"/>
      <c r="AH13" s="849"/>
      <c r="AI13" s="849"/>
      <c r="AJ13" s="849"/>
      <c r="AK13" s="849"/>
      <c r="AL13" s="849"/>
      <c r="AM13" s="849"/>
      <c r="AN13" s="850"/>
      <c r="AO13" s="850"/>
    </row>
    <row r="14" spans="1:41" s="874" customFormat="1" ht="109.5" customHeight="1" thickBot="1">
      <c r="A14" s="2029" t="s">
        <v>7</v>
      </c>
      <c r="B14" s="2028" t="s">
        <v>8</v>
      </c>
      <c r="C14" s="2028"/>
      <c r="D14" s="869" t="s">
        <v>999</v>
      </c>
      <c r="E14" s="870" t="e">
        <f>'Pl 2016-20 PFC'!#REF!</f>
        <v>#REF!</v>
      </c>
      <c r="F14" s="870" t="e">
        <f>'Pl 2016-20 PFC'!#REF!</f>
        <v>#REF!</v>
      </c>
      <c r="G14" s="870" t="str">
        <f>'Pl 2016-20 PFC'!D67</f>
        <v>Plan wg Ustawy Budżetowej 
na 2017 r.</v>
      </c>
      <c r="H14" s="870" t="s">
        <v>998</v>
      </c>
      <c r="I14" s="870" t="str">
        <f>'Pl 2016-20 PFC'!E67</f>
        <v xml:space="preserve">Zmiany  </v>
      </c>
      <c r="J14" s="870" t="str">
        <f>'Pl 2016-20 PFC'!F67</f>
        <v>Plan 
po zmianach 2017</v>
      </c>
      <c r="K14" s="870" t="e">
        <f>'Pl 2016-20 PFC'!#REF!</f>
        <v>#REF!</v>
      </c>
      <c r="L14" s="871" t="s">
        <v>1042</v>
      </c>
      <c r="M14" s="796"/>
      <c r="N14" s="796"/>
      <c r="O14" s="796"/>
      <c r="P14" s="823">
        <f>G18-G41-G39</f>
        <v>4668646500</v>
      </c>
      <c r="Q14" s="823"/>
      <c r="R14" s="823">
        <f t="shared" ref="R14:Z14" si="0">I18-I41-I39</f>
        <v>4623897500</v>
      </c>
      <c r="S14" s="823">
        <f t="shared" si="0"/>
        <v>4674575500</v>
      </c>
      <c r="T14" s="823">
        <f t="shared" si="0"/>
        <v>4704267500</v>
      </c>
      <c r="U14" s="823">
        <f t="shared" si="0"/>
        <v>-116.80381295898387</v>
      </c>
      <c r="V14" s="823">
        <f t="shared" si="0"/>
        <v>0</v>
      </c>
      <c r="W14" s="823">
        <f t="shared" si="0"/>
        <v>4752677847.0700006</v>
      </c>
      <c r="X14" s="823">
        <f t="shared" si="0"/>
        <v>5073344226</v>
      </c>
      <c r="Y14" s="823">
        <f t="shared" si="0"/>
        <v>4825237600</v>
      </c>
      <c r="Z14" s="823">
        <f t="shared" si="0"/>
        <v>4876830600</v>
      </c>
      <c r="AA14" s="872"/>
      <c r="AB14" s="872"/>
      <c r="AC14" s="872"/>
      <c r="AD14" s="872"/>
      <c r="AE14" s="872"/>
      <c r="AF14" s="872"/>
      <c r="AG14" s="872"/>
      <c r="AH14" s="872"/>
      <c r="AI14" s="872"/>
      <c r="AJ14" s="872"/>
      <c r="AK14" s="872"/>
      <c r="AL14" s="872"/>
      <c r="AM14" s="872"/>
      <c r="AN14" s="873"/>
      <c r="AO14" s="873"/>
    </row>
    <row r="15" spans="1:41" s="874" customFormat="1" ht="16.5" customHeight="1" thickBot="1">
      <c r="A15" s="2029"/>
      <c r="B15" s="2028"/>
      <c r="C15" s="2028"/>
      <c r="D15" s="875"/>
      <c r="E15" s="2064">
        <f>'Pl 2016-20 PFC'!D16:F16</f>
        <v>0</v>
      </c>
      <c r="F15" s="2064"/>
      <c r="G15" s="2064"/>
      <c r="H15" s="2064"/>
      <c r="I15" s="2064"/>
      <c r="J15" s="2064"/>
      <c r="K15" s="2064"/>
      <c r="L15" s="795"/>
      <c r="M15" s="796"/>
      <c r="N15" s="796"/>
      <c r="O15" s="796"/>
      <c r="P15" s="823">
        <f>G147</f>
        <v>4668646500</v>
      </c>
      <c r="Q15" s="823"/>
      <c r="R15" s="823">
        <f>I147</f>
        <v>4623897500</v>
      </c>
      <c r="S15" s="823">
        <f>J147</f>
        <v>4674575500</v>
      </c>
      <c r="T15" s="823">
        <f>K147</f>
        <v>4704267500</v>
      </c>
      <c r="U15" s="823">
        <f>L147</f>
        <v>102.88681521801703</v>
      </c>
      <c r="V15" s="872"/>
      <c r="W15" s="872"/>
      <c r="X15" s="872"/>
      <c r="Y15" s="872"/>
      <c r="Z15" s="872"/>
      <c r="AA15" s="872"/>
      <c r="AB15" s="872"/>
      <c r="AC15" s="872"/>
      <c r="AD15" s="872"/>
      <c r="AE15" s="872"/>
      <c r="AF15" s="872"/>
      <c r="AG15" s="872"/>
      <c r="AH15" s="872"/>
      <c r="AI15" s="872"/>
      <c r="AJ15" s="872"/>
      <c r="AK15" s="872"/>
      <c r="AL15" s="872"/>
      <c r="AM15" s="872"/>
      <c r="AN15" s="873"/>
      <c r="AO15" s="873"/>
    </row>
    <row r="16" spans="1:41" s="883" customFormat="1" ht="13.5" thickBot="1">
      <c r="A16" s="876">
        <v>1</v>
      </c>
      <c r="B16" s="877">
        <v>2</v>
      </c>
      <c r="C16" s="878"/>
      <c r="D16" s="878"/>
      <c r="E16" s="879">
        <v>3</v>
      </c>
      <c r="F16" s="880">
        <v>4</v>
      </c>
      <c r="G16" s="880">
        <v>4</v>
      </c>
      <c r="H16" s="880"/>
      <c r="I16" s="880">
        <v>5</v>
      </c>
      <c r="J16" s="880">
        <v>6</v>
      </c>
      <c r="K16" s="879">
        <v>7</v>
      </c>
      <c r="L16" s="797"/>
      <c r="M16" s="798"/>
      <c r="N16" s="798"/>
      <c r="O16" s="798"/>
      <c r="P16" s="798"/>
      <c r="Q16" s="798"/>
      <c r="R16" s="881"/>
      <c r="S16" s="881"/>
      <c r="T16" s="881"/>
      <c r="U16" s="881"/>
      <c r="V16" s="881"/>
      <c r="W16" s="881"/>
      <c r="X16" s="881"/>
      <c r="Y16" s="881"/>
      <c r="Z16" s="881"/>
      <c r="AA16" s="881"/>
      <c r="AB16" s="881"/>
      <c r="AC16" s="881"/>
      <c r="AD16" s="881"/>
      <c r="AE16" s="881"/>
      <c r="AF16" s="881"/>
      <c r="AG16" s="881"/>
      <c r="AH16" s="881"/>
      <c r="AI16" s="881"/>
      <c r="AJ16" s="881"/>
      <c r="AK16" s="881"/>
      <c r="AL16" s="881"/>
      <c r="AM16" s="881"/>
      <c r="AN16" s="882"/>
      <c r="AO16" s="882"/>
    </row>
    <row r="17" spans="1:41" s="883" customFormat="1" ht="9.9499999999999993" customHeight="1">
      <c r="A17" s="884"/>
      <c r="B17" s="885"/>
      <c r="C17" s="886"/>
      <c r="D17" s="886"/>
      <c r="E17" s="887"/>
      <c r="F17" s="887"/>
      <c r="G17" s="887"/>
      <c r="H17" s="887"/>
      <c r="I17" s="887"/>
      <c r="J17" s="887"/>
      <c r="K17" s="888"/>
      <c r="L17" s="889"/>
      <c r="M17" s="798"/>
      <c r="N17" s="798"/>
      <c r="O17" s="798"/>
      <c r="P17" s="798"/>
      <c r="Q17" s="798"/>
      <c r="R17" s="881"/>
      <c r="S17" s="881"/>
      <c r="T17" s="881"/>
      <c r="U17" s="881"/>
      <c r="V17" s="881"/>
      <c r="W17" s="881"/>
      <c r="X17" s="881"/>
      <c r="Y17" s="881"/>
      <c r="Z17" s="881"/>
      <c r="AA17" s="881"/>
      <c r="AB17" s="881"/>
      <c r="AC17" s="881"/>
      <c r="AD17" s="881"/>
      <c r="AE17" s="881"/>
      <c r="AF17" s="881"/>
      <c r="AG17" s="881"/>
      <c r="AH17" s="881"/>
      <c r="AI17" s="881"/>
      <c r="AJ17" s="881"/>
      <c r="AK17" s="881"/>
      <c r="AL17" s="881"/>
      <c r="AM17" s="881"/>
      <c r="AN17" s="882"/>
      <c r="AO17" s="882"/>
    </row>
    <row r="18" spans="1:41" s="897" customFormat="1">
      <c r="A18" s="890" t="s">
        <v>508</v>
      </c>
      <c r="B18" s="2065" t="s">
        <v>11</v>
      </c>
      <c r="C18" s="2065"/>
      <c r="D18" s="891" t="e">
        <f>SUM(#REF!)</f>
        <v>#REF!</v>
      </c>
      <c r="E18" s="892">
        <v>4752677847.0699997</v>
      </c>
      <c r="F18" s="892">
        <v>5063344226</v>
      </c>
      <c r="G18" s="892">
        <v>4874087500</v>
      </c>
      <c r="H18" s="892">
        <v>189256726</v>
      </c>
      <c r="I18" s="892">
        <v>4825237600</v>
      </c>
      <c r="J18" s="892">
        <v>4876830600</v>
      </c>
      <c r="K18" s="892">
        <v>4906947600</v>
      </c>
      <c r="L18" s="893">
        <v>102.55455254567377</v>
      </c>
      <c r="M18" s="800"/>
      <c r="N18" s="801">
        <f>E147+E41+E39</f>
        <v>4752677847.0700006</v>
      </c>
      <c r="O18" s="801">
        <f>F147+F41+F39</f>
        <v>5073344226</v>
      </c>
      <c r="P18" s="826">
        <f>I147+I41+I39</f>
        <v>4825237600</v>
      </c>
      <c r="Q18" s="826">
        <f>J147+J41+J39</f>
        <v>4876830600</v>
      </c>
      <c r="R18" s="894">
        <f>K147+K41+K39</f>
        <v>4906947600</v>
      </c>
      <c r="S18" s="894"/>
      <c r="T18" s="894">
        <f>G147+G41+G39</f>
        <v>4874087500</v>
      </c>
      <c r="U18" s="895"/>
      <c r="V18" s="896"/>
      <c r="W18" s="896"/>
      <c r="X18" s="896"/>
      <c r="Y18" s="896"/>
      <c r="Z18" s="896"/>
      <c r="AA18" s="895" t="e">
        <f>E18-E81</f>
        <v>#REF!</v>
      </c>
      <c r="AB18" s="896"/>
      <c r="AC18" s="896"/>
      <c r="AD18" s="896"/>
      <c r="AE18" s="896"/>
      <c r="AF18" s="896"/>
      <c r="AG18" s="896"/>
      <c r="AH18" s="896"/>
      <c r="AI18" s="896"/>
      <c r="AJ18" s="896"/>
      <c r="AK18" s="896"/>
      <c r="AL18" s="896"/>
      <c r="AM18" s="896"/>
      <c r="AN18" s="896"/>
      <c r="AO18" s="896"/>
    </row>
    <row r="19" spans="1:41" s="838" customFormat="1">
      <c r="A19" s="898"/>
      <c r="B19" s="2062"/>
      <c r="C19" s="2062"/>
      <c r="D19" s="899"/>
      <c r="E19" s="900"/>
      <c r="F19" s="900"/>
      <c r="G19" s="900"/>
      <c r="H19" s="900"/>
      <c r="I19" s="900"/>
      <c r="J19" s="900"/>
      <c r="K19" s="900"/>
      <c r="L19" s="901"/>
      <c r="M19" s="802"/>
      <c r="N19" s="803">
        <f>E18-N18</f>
        <v>0</v>
      </c>
      <c r="O19" s="803">
        <f>F18-O18</f>
        <v>-10000000</v>
      </c>
      <c r="P19" s="803">
        <f>I18-P18</f>
        <v>0</v>
      </c>
      <c r="Q19" s="803">
        <f>J18-Q18</f>
        <v>0</v>
      </c>
      <c r="R19" s="902">
        <f>K18-R18</f>
        <v>0</v>
      </c>
      <c r="S19" s="902"/>
      <c r="T19" s="902">
        <f>G18-G18</f>
        <v>0</v>
      </c>
      <c r="U19" s="902"/>
      <c r="V19" s="903"/>
      <c r="W19" s="903"/>
      <c r="X19" s="903"/>
      <c r="Y19" s="903"/>
      <c r="Z19" s="903"/>
      <c r="AA19" s="903"/>
      <c r="AB19" s="903"/>
      <c r="AC19" s="903"/>
      <c r="AD19" s="903"/>
      <c r="AE19" s="903"/>
      <c r="AF19" s="903"/>
      <c r="AG19" s="903"/>
      <c r="AH19" s="903"/>
      <c r="AI19" s="903"/>
      <c r="AJ19" s="903"/>
      <c r="AK19" s="903"/>
      <c r="AL19" s="903"/>
      <c r="AM19" s="903"/>
      <c r="AN19" s="837"/>
      <c r="AO19" s="837"/>
    </row>
    <row r="20" spans="1:41" s="838" customFormat="1" ht="31.5">
      <c r="A20" s="832">
        <v>1</v>
      </c>
      <c r="B20" s="833" t="s">
        <v>637</v>
      </c>
      <c r="C20" s="834"/>
      <c r="D20" s="835" t="e">
        <f>SUM(#REF!)</f>
        <v>#REF!</v>
      </c>
      <c r="E20" s="836">
        <v>3338649.71</v>
      </c>
      <c r="F20" s="836"/>
      <c r="G20" s="836">
        <v>49500000</v>
      </c>
      <c r="H20" s="836"/>
      <c r="I20" s="836">
        <v>49500000</v>
      </c>
      <c r="J20" s="836">
        <v>49500000</v>
      </c>
      <c r="K20" s="836">
        <v>49500000</v>
      </c>
      <c r="L20" s="841">
        <v>1482.6353256448697</v>
      </c>
      <c r="M20" s="804"/>
      <c r="N20" s="804"/>
      <c r="O20" s="804"/>
      <c r="P20" s="804"/>
      <c r="Q20" s="804"/>
      <c r="R20" s="837"/>
      <c r="S20" s="837"/>
      <c r="T20" s="837"/>
      <c r="U20" s="837"/>
      <c r="V20" s="837"/>
      <c r="W20" s="837"/>
      <c r="X20" s="837"/>
      <c r="Y20" s="837"/>
      <c r="Z20" s="837"/>
      <c r="AA20" s="837"/>
      <c r="AB20" s="837"/>
      <c r="AC20" s="837"/>
      <c r="AD20" s="837"/>
      <c r="AE20" s="837"/>
      <c r="AF20" s="837"/>
      <c r="AG20" s="837"/>
      <c r="AH20" s="837"/>
      <c r="AI20" s="837"/>
      <c r="AJ20" s="837"/>
      <c r="AK20" s="837"/>
      <c r="AL20" s="837"/>
      <c r="AM20" s="837"/>
      <c r="AN20" s="837"/>
      <c r="AO20" s="837"/>
    </row>
    <row r="21" spans="1:41" s="838" customFormat="1">
      <c r="A21" s="832">
        <v>2</v>
      </c>
      <c r="B21" s="839" t="s">
        <v>331</v>
      </c>
      <c r="C21" s="834"/>
      <c r="D21" s="835" t="e">
        <f>SUM(#REF!)</f>
        <v>#REF!</v>
      </c>
      <c r="E21" s="836">
        <v>33274808.960000001</v>
      </c>
      <c r="F21" s="840"/>
      <c r="G21" s="840">
        <v>0</v>
      </c>
      <c r="H21" s="836"/>
      <c r="I21" s="840">
        <v>0</v>
      </c>
      <c r="J21" s="840">
        <v>0</v>
      </c>
      <c r="K21" s="840">
        <v>0</v>
      </c>
      <c r="L21" s="842">
        <f t="shared" ref="L21:L45" si="1">G21/E21%</f>
        <v>0</v>
      </c>
      <c r="M21" s="804"/>
      <c r="N21" s="804"/>
      <c r="O21" s="804"/>
      <c r="P21" s="804"/>
      <c r="Q21" s="804"/>
      <c r="R21" s="837"/>
      <c r="S21" s="837"/>
      <c r="T21" s="837"/>
      <c r="U21" s="837"/>
      <c r="V21" s="837"/>
      <c r="W21" s="837"/>
      <c r="X21" s="837"/>
      <c r="Y21" s="837"/>
      <c r="Z21" s="837"/>
      <c r="AA21" s="837"/>
      <c r="AB21" s="837"/>
      <c r="AC21" s="837"/>
      <c r="AD21" s="837"/>
      <c r="AE21" s="837"/>
      <c r="AF21" s="837"/>
      <c r="AG21" s="837"/>
      <c r="AH21" s="837"/>
      <c r="AI21" s="837"/>
      <c r="AJ21" s="837"/>
      <c r="AK21" s="837"/>
      <c r="AL21" s="837"/>
      <c r="AM21" s="837"/>
      <c r="AN21" s="837"/>
      <c r="AO21" s="837"/>
    </row>
    <row r="22" spans="1:41" s="838" customFormat="1">
      <c r="A22" s="832">
        <v>3</v>
      </c>
      <c r="B22" s="839" t="s">
        <v>22</v>
      </c>
      <c r="C22" s="834"/>
      <c r="D22" s="835" t="e">
        <f>SUM(#REF!)</f>
        <v>#REF!</v>
      </c>
      <c r="E22" s="836">
        <v>2980196000</v>
      </c>
      <c r="F22" s="840"/>
      <c r="G22" s="840">
        <v>3020000000</v>
      </c>
      <c r="H22" s="836"/>
      <c r="I22" s="840">
        <v>3020000000</v>
      </c>
      <c r="J22" s="840">
        <v>3020000000</v>
      </c>
      <c r="K22" s="840">
        <v>3020000000</v>
      </c>
      <c r="L22" s="842">
        <f t="shared" si="1"/>
        <v>101.33561685204597</v>
      </c>
      <c r="M22" s="804"/>
      <c r="N22" s="804"/>
      <c r="O22" s="804"/>
      <c r="P22" s="804"/>
      <c r="Q22" s="804"/>
      <c r="R22" s="837"/>
      <c r="S22" s="837"/>
      <c r="T22" s="837"/>
      <c r="U22" s="837"/>
      <c r="V22" s="837"/>
      <c r="W22" s="837"/>
      <c r="X22" s="837"/>
      <c r="Y22" s="837"/>
      <c r="Z22" s="837"/>
      <c r="AA22" s="837"/>
      <c r="AB22" s="837"/>
      <c r="AC22" s="837"/>
      <c r="AD22" s="837"/>
      <c r="AE22" s="837"/>
      <c r="AF22" s="837"/>
      <c r="AG22" s="837"/>
      <c r="AH22" s="837"/>
      <c r="AI22" s="837"/>
      <c r="AJ22" s="837"/>
      <c r="AK22" s="837"/>
      <c r="AL22" s="837"/>
      <c r="AM22" s="837"/>
      <c r="AN22" s="837"/>
      <c r="AO22" s="837"/>
    </row>
    <row r="23" spans="1:41" s="838" customFormat="1" ht="47.25">
      <c r="A23" s="832">
        <v>4</v>
      </c>
      <c r="B23" s="904" t="s">
        <v>636</v>
      </c>
      <c r="C23" s="834"/>
      <c r="D23" s="835" t="e">
        <f>SUM(#REF!)</f>
        <v>#REF!</v>
      </c>
      <c r="E23" s="836">
        <v>56000000</v>
      </c>
      <c r="F23" s="836"/>
      <c r="G23" s="836">
        <v>57000000</v>
      </c>
      <c r="H23" s="836"/>
      <c r="I23" s="836">
        <v>58000000</v>
      </c>
      <c r="J23" s="836">
        <v>59000000</v>
      </c>
      <c r="K23" s="836">
        <v>60000000</v>
      </c>
      <c r="L23" s="841">
        <f t="shared" si="1"/>
        <v>101.78571428571429</v>
      </c>
      <c r="M23" s="804"/>
      <c r="N23" s="804"/>
      <c r="O23" s="804"/>
      <c r="P23" s="804"/>
      <c r="Q23" s="804"/>
      <c r="R23" s="837"/>
      <c r="S23" s="837"/>
      <c r="T23" s="837"/>
      <c r="U23" s="837"/>
      <c r="V23" s="837"/>
      <c r="W23" s="837"/>
      <c r="X23" s="837"/>
      <c r="Y23" s="837"/>
      <c r="Z23" s="837"/>
      <c r="AA23" s="837"/>
      <c r="AB23" s="837"/>
      <c r="AC23" s="837"/>
      <c r="AD23" s="837"/>
      <c r="AE23" s="837"/>
      <c r="AF23" s="837"/>
      <c r="AG23" s="837"/>
      <c r="AH23" s="837"/>
      <c r="AI23" s="837"/>
      <c r="AJ23" s="837"/>
      <c r="AK23" s="837"/>
      <c r="AL23" s="837"/>
      <c r="AM23" s="837"/>
      <c r="AN23" s="837"/>
      <c r="AO23" s="837"/>
    </row>
    <row r="24" spans="1:41" s="838" customFormat="1">
      <c r="A24" s="832">
        <v>5</v>
      </c>
      <c r="B24" s="839" t="s">
        <v>25</v>
      </c>
      <c r="C24" s="834"/>
      <c r="D24" s="835" t="e">
        <f>SUM(#REF!)</f>
        <v>#REF!</v>
      </c>
      <c r="E24" s="836">
        <v>3281673.5</v>
      </c>
      <c r="F24" s="836">
        <v>4220000</v>
      </c>
      <c r="G24" s="836">
        <v>3220000</v>
      </c>
      <c r="H24" s="836">
        <v>-1000000</v>
      </c>
      <c r="I24" s="836">
        <v>3000000</v>
      </c>
      <c r="J24" s="836">
        <v>3000000</v>
      </c>
      <c r="K24" s="836">
        <v>3000000</v>
      </c>
      <c r="L24" s="842">
        <f t="shared" si="1"/>
        <v>98.120669225625278</v>
      </c>
      <c r="M24" s="804"/>
      <c r="N24" s="804"/>
      <c r="O24" s="804"/>
      <c r="P24" s="804"/>
      <c r="Q24" s="804"/>
      <c r="R24" s="837"/>
      <c r="S24" s="837"/>
      <c r="T24" s="837"/>
      <c r="U24" s="837"/>
      <c r="V24" s="837"/>
      <c r="W24" s="837"/>
      <c r="X24" s="837"/>
      <c r="Y24" s="837"/>
      <c r="Z24" s="837"/>
      <c r="AA24" s="837"/>
      <c r="AB24" s="837"/>
      <c r="AC24" s="837"/>
      <c r="AD24" s="837"/>
      <c r="AE24" s="837"/>
      <c r="AF24" s="837"/>
      <c r="AG24" s="837"/>
      <c r="AH24" s="837"/>
      <c r="AI24" s="837"/>
      <c r="AJ24" s="837"/>
      <c r="AK24" s="837"/>
      <c r="AL24" s="837"/>
      <c r="AM24" s="837"/>
      <c r="AN24" s="837"/>
      <c r="AO24" s="837"/>
    </row>
    <row r="25" spans="1:41" s="838" customFormat="1">
      <c r="A25" s="832">
        <v>6</v>
      </c>
      <c r="B25" s="839" t="s">
        <v>29</v>
      </c>
      <c r="C25" s="834"/>
      <c r="D25" s="835" t="e">
        <f>#REF!</f>
        <v>#REF!</v>
      </c>
      <c r="E25" s="836">
        <v>3000</v>
      </c>
      <c r="F25" s="836">
        <v>3000</v>
      </c>
      <c r="G25" s="836">
        <v>3000</v>
      </c>
      <c r="H25" s="836">
        <v>0</v>
      </c>
      <c r="I25" s="836">
        <v>3000</v>
      </c>
      <c r="J25" s="836">
        <v>3000</v>
      </c>
      <c r="K25" s="836">
        <v>3000</v>
      </c>
      <c r="L25" s="842">
        <f t="shared" si="1"/>
        <v>100</v>
      </c>
      <c r="M25" s="804"/>
      <c r="N25" s="804"/>
      <c r="O25" s="804"/>
      <c r="P25" s="804"/>
      <c r="Q25" s="804"/>
      <c r="R25" s="837"/>
      <c r="S25" s="837"/>
      <c r="T25" s="837"/>
      <c r="U25" s="837"/>
      <c r="V25" s="837"/>
      <c r="W25" s="837"/>
      <c r="X25" s="837"/>
      <c r="Y25" s="837"/>
      <c r="Z25" s="837"/>
      <c r="AA25" s="837"/>
      <c r="AB25" s="837"/>
      <c r="AC25" s="837"/>
      <c r="AD25" s="837"/>
      <c r="AE25" s="837"/>
      <c r="AF25" s="837"/>
      <c r="AG25" s="837"/>
      <c r="AH25" s="837"/>
      <c r="AI25" s="837"/>
      <c r="AJ25" s="837"/>
      <c r="AK25" s="837"/>
      <c r="AL25" s="837"/>
      <c r="AM25" s="837"/>
      <c r="AN25" s="837"/>
      <c r="AO25" s="837"/>
    </row>
    <row r="26" spans="1:41" s="838" customFormat="1">
      <c r="A26" s="832">
        <v>7</v>
      </c>
      <c r="B26" s="839" t="s">
        <v>31</v>
      </c>
      <c r="C26" s="834"/>
      <c r="D26" s="835" t="e">
        <f>SUM(#REF!)</f>
        <v>#REF!</v>
      </c>
      <c r="E26" s="836">
        <v>110089218.59</v>
      </c>
      <c r="F26" s="836">
        <v>182120000</v>
      </c>
      <c r="G26" s="836">
        <v>142120000</v>
      </c>
      <c r="H26" s="836">
        <v>-40000000</v>
      </c>
      <c r="I26" s="836">
        <v>84320000</v>
      </c>
      <c r="J26" s="836">
        <v>135320000</v>
      </c>
      <c r="K26" s="836">
        <v>165320000</v>
      </c>
      <c r="L26" s="842">
        <f t="shared" si="1"/>
        <v>129.09529363569263</v>
      </c>
      <c r="M26" s="804"/>
      <c r="N26" s="804"/>
      <c r="O26" s="804"/>
      <c r="P26" s="804"/>
      <c r="Q26" s="804"/>
      <c r="R26" s="837"/>
      <c r="S26" s="837"/>
      <c r="T26" s="837"/>
      <c r="U26" s="837"/>
      <c r="V26" s="837"/>
      <c r="W26" s="837"/>
      <c r="X26" s="837"/>
      <c r="Y26" s="837"/>
      <c r="Z26" s="837"/>
      <c r="AA26" s="837"/>
      <c r="AB26" s="837"/>
      <c r="AC26" s="837"/>
      <c r="AD26" s="837"/>
      <c r="AE26" s="837"/>
      <c r="AF26" s="837"/>
      <c r="AG26" s="837"/>
      <c r="AH26" s="837"/>
      <c r="AI26" s="837"/>
      <c r="AJ26" s="837"/>
      <c r="AK26" s="837"/>
      <c r="AL26" s="837"/>
      <c r="AM26" s="837"/>
      <c r="AN26" s="837"/>
      <c r="AO26" s="837"/>
    </row>
    <row r="27" spans="1:41" s="838" customFormat="1">
      <c r="A27" s="832">
        <v>8</v>
      </c>
      <c r="B27" s="839" t="s">
        <v>35</v>
      </c>
      <c r="C27" s="834"/>
      <c r="D27" s="835" t="e">
        <f>SUM(#REF!)</f>
        <v>#REF!</v>
      </c>
      <c r="E27" s="836">
        <v>2000000</v>
      </c>
      <c r="F27" s="836">
        <v>3000000</v>
      </c>
      <c r="G27" s="836">
        <v>2500000</v>
      </c>
      <c r="H27" s="836">
        <v>-500000</v>
      </c>
      <c r="I27" s="836">
        <v>2500000</v>
      </c>
      <c r="J27" s="836">
        <v>2500000</v>
      </c>
      <c r="K27" s="836">
        <v>2500000</v>
      </c>
      <c r="L27" s="842">
        <f t="shared" si="1"/>
        <v>125</v>
      </c>
      <c r="M27" s="804"/>
      <c r="N27" s="804"/>
      <c r="O27" s="804"/>
      <c r="P27" s="804"/>
      <c r="Q27" s="804"/>
      <c r="R27" s="837"/>
      <c r="S27" s="837"/>
      <c r="T27" s="837"/>
      <c r="U27" s="837"/>
      <c r="V27" s="837"/>
      <c r="W27" s="837"/>
      <c r="X27" s="837"/>
      <c r="Y27" s="837"/>
      <c r="Z27" s="837"/>
      <c r="AA27" s="837"/>
      <c r="AB27" s="837"/>
      <c r="AC27" s="837"/>
      <c r="AD27" s="837"/>
      <c r="AE27" s="837"/>
      <c r="AF27" s="837"/>
      <c r="AG27" s="837"/>
      <c r="AH27" s="837"/>
      <c r="AI27" s="837"/>
      <c r="AJ27" s="837"/>
      <c r="AK27" s="837"/>
      <c r="AL27" s="837"/>
      <c r="AM27" s="837"/>
      <c r="AN27" s="837"/>
      <c r="AO27" s="837"/>
    </row>
    <row r="28" spans="1:41" s="838" customFormat="1">
      <c r="A28" s="832">
        <v>9</v>
      </c>
      <c r="B28" s="833" t="s">
        <v>535</v>
      </c>
      <c r="C28" s="834"/>
      <c r="D28" s="835" t="e">
        <f>SUM(#REF!)</f>
        <v>#REF!</v>
      </c>
      <c r="E28" s="836">
        <v>7000000</v>
      </c>
      <c r="F28" s="836">
        <v>14000000</v>
      </c>
      <c r="G28" s="836">
        <v>10000000</v>
      </c>
      <c r="H28" s="836">
        <v>-4000000</v>
      </c>
      <c r="I28" s="836">
        <v>10000000</v>
      </c>
      <c r="J28" s="836">
        <v>10000000</v>
      </c>
      <c r="K28" s="836">
        <v>10000000</v>
      </c>
      <c r="L28" s="841">
        <f t="shared" si="1"/>
        <v>142.85714285714286</v>
      </c>
      <c r="M28" s="804"/>
      <c r="N28" s="804"/>
      <c r="O28" s="804"/>
      <c r="P28" s="804"/>
      <c r="Q28" s="804"/>
      <c r="R28" s="837"/>
      <c r="S28" s="837"/>
      <c r="T28" s="837"/>
      <c r="U28" s="837"/>
      <c r="V28" s="837"/>
      <c r="W28" s="837"/>
      <c r="X28" s="837"/>
      <c r="Y28" s="837"/>
      <c r="Z28" s="837"/>
      <c r="AA28" s="837"/>
      <c r="AB28" s="837"/>
      <c r="AC28" s="837"/>
      <c r="AD28" s="837"/>
      <c r="AE28" s="837"/>
      <c r="AF28" s="837"/>
      <c r="AG28" s="837"/>
      <c r="AH28" s="837"/>
      <c r="AI28" s="837"/>
      <c r="AJ28" s="837"/>
      <c r="AK28" s="837"/>
      <c r="AL28" s="837"/>
      <c r="AM28" s="837"/>
      <c r="AN28" s="837"/>
      <c r="AO28" s="837"/>
    </row>
    <row r="29" spans="1:41" s="838" customFormat="1">
      <c r="A29" s="832">
        <v>10</v>
      </c>
      <c r="B29" s="839" t="s">
        <v>42</v>
      </c>
      <c r="C29" s="834"/>
      <c r="D29" s="835" t="e">
        <f>SUM(#REF!)</f>
        <v>#REF!</v>
      </c>
      <c r="E29" s="836">
        <v>94610000</v>
      </c>
      <c r="F29" s="836">
        <v>105837000</v>
      </c>
      <c r="G29" s="836">
        <v>97600000</v>
      </c>
      <c r="H29" s="836">
        <v>-8237000</v>
      </c>
      <c r="I29" s="836">
        <v>111593000</v>
      </c>
      <c r="J29" s="836">
        <v>117675000</v>
      </c>
      <c r="K29" s="836">
        <v>124102000</v>
      </c>
      <c r="L29" s="842">
        <f t="shared" si="1"/>
        <v>103.1603424585139</v>
      </c>
      <c r="M29" s="804"/>
      <c r="N29" s="804"/>
      <c r="O29" s="804"/>
      <c r="P29" s="804"/>
      <c r="Q29" s="804"/>
      <c r="R29" s="837"/>
      <c r="S29" s="837"/>
      <c r="T29" s="837"/>
      <c r="U29" s="837"/>
      <c r="V29" s="837"/>
      <c r="W29" s="837"/>
      <c r="X29" s="837"/>
      <c r="Y29" s="837"/>
      <c r="Z29" s="837"/>
      <c r="AA29" s="837"/>
      <c r="AB29" s="837"/>
      <c r="AC29" s="837"/>
      <c r="AD29" s="837"/>
      <c r="AE29" s="837"/>
      <c r="AF29" s="837"/>
      <c r="AG29" s="837"/>
      <c r="AH29" s="837"/>
      <c r="AI29" s="837"/>
      <c r="AJ29" s="837"/>
      <c r="AK29" s="837"/>
      <c r="AL29" s="837"/>
      <c r="AM29" s="837"/>
      <c r="AN29" s="837"/>
      <c r="AO29" s="837"/>
    </row>
    <row r="30" spans="1:41" s="838" customFormat="1">
      <c r="A30" s="832">
        <v>11</v>
      </c>
      <c r="B30" s="839" t="s">
        <v>44</v>
      </c>
      <c r="C30" s="834"/>
      <c r="D30" s="835" t="e">
        <f>SUM(#REF!)</f>
        <v>#REF!</v>
      </c>
      <c r="E30" s="836">
        <v>173145000</v>
      </c>
      <c r="F30" s="836">
        <v>275000000</v>
      </c>
      <c r="G30" s="836">
        <v>175000000</v>
      </c>
      <c r="H30" s="836">
        <v>-100000000</v>
      </c>
      <c r="I30" s="836">
        <v>175000000</v>
      </c>
      <c r="J30" s="836">
        <v>175000000</v>
      </c>
      <c r="K30" s="836">
        <v>175000000</v>
      </c>
      <c r="L30" s="842">
        <f t="shared" si="1"/>
        <v>101.07135637760258</v>
      </c>
      <c r="M30" s="804"/>
      <c r="N30" s="804"/>
      <c r="O30" s="804"/>
      <c r="P30" s="804"/>
      <c r="Q30" s="804"/>
      <c r="R30" s="837"/>
      <c r="S30" s="837"/>
      <c r="T30" s="837"/>
      <c r="U30" s="837"/>
      <c r="V30" s="837"/>
      <c r="W30" s="837"/>
      <c r="X30" s="837"/>
      <c r="Y30" s="837"/>
      <c r="Z30" s="837"/>
      <c r="AA30" s="837"/>
      <c r="AB30" s="837"/>
      <c r="AC30" s="837"/>
      <c r="AD30" s="837"/>
      <c r="AE30" s="837"/>
      <c r="AF30" s="837"/>
      <c r="AG30" s="837"/>
      <c r="AH30" s="837"/>
      <c r="AI30" s="837"/>
      <c r="AJ30" s="837"/>
      <c r="AK30" s="837"/>
      <c r="AL30" s="837"/>
      <c r="AM30" s="837"/>
      <c r="AN30" s="837"/>
      <c r="AO30" s="837"/>
    </row>
    <row r="31" spans="1:41" s="838" customFormat="1">
      <c r="A31" s="832">
        <v>12</v>
      </c>
      <c r="B31" s="839" t="s">
        <v>48</v>
      </c>
      <c r="C31" s="834"/>
      <c r="D31" s="835" t="e">
        <f>D108</f>
        <v>#REF!</v>
      </c>
      <c r="E31" s="836">
        <v>915783000</v>
      </c>
      <c r="F31" s="836">
        <v>922378500</v>
      </c>
      <c r="G31" s="836">
        <v>922378500</v>
      </c>
      <c r="H31" s="836">
        <v>0</v>
      </c>
      <c r="I31" s="836">
        <v>922378500</v>
      </c>
      <c r="J31" s="836">
        <v>922378500</v>
      </c>
      <c r="K31" s="836">
        <v>922378500</v>
      </c>
      <c r="L31" s="842">
        <f t="shared" si="1"/>
        <v>100.72020336695483</v>
      </c>
      <c r="M31" s="804"/>
      <c r="N31" s="804"/>
      <c r="O31" s="804"/>
      <c r="P31" s="804"/>
      <c r="Q31" s="804"/>
      <c r="R31" s="837"/>
      <c r="S31" s="837"/>
      <c r="T31" s="837"/>
      <c r="U31" s="837"/>
      <c r="V31" s="837"/>
      <c r="W31" s="837"/>
      <c r="X31" s="837"/>
      <c r="Y31" s="837"/>
      <c r="Z31" s="837"/>
      <c r="AA31" s="837"/>
      <c r="AB31" s="837"/>
      <c r="AC31" s="837"/>
      <c r="AD31" s="837"/>
      <c r="AE31" s="837"/>
      <c r="AF31" s="837"/>
      <c r="AG31" s="837"/>
      <c r="AH31" s="837"/>
      <c r="AI31" s="837"/>
      <c r="AJ31" s="837"/>
      <c r="AK31" s="837"/>
      <c r="AL31" s="837"/>
      <c r="AM31" s="837"/>
      <c r="AN31" s="837"/>
      <c r="AO31" s="837"/>
    </row>
    <row r="32" spans="1:41" s="838" customFormat="1">
      <c r="A32" s="832">
        <v>13</v>
      </c>
      <c r="B32" s="839" t="s">
        <v>50</v>
      </c>
      <c r="C32" s="834"/>
      <c r="D32" s="835" t="e">
        <f>SUM(D33:D37,D41,D38)</f>
        <v>#REF!</v>
      </c>
      <c r="E32" s="836">
        <v>334602000</v>
      </c>
      <c r="F32" s="836">
        <v>330953726</v>
      </c>
      <c r="G32" s="836">
        <v>340934000</v>
      </c>
      <c r="H32" s="836">
        <v>9980274</v>
      </c>
      <c r="I32" s="836">
        <v>338673100</v>
      </c>
      <c r="J32" s="836">
        <v>342608100</v>
      </c>
      <c r="K32" s="836">
        <v>345580100</v>
      </c>
      <c r="L32" s="842">
        <f t="shared" si="1"/>
        <v>101.89239753498185</v>
      </c>
      <c r="M32" s="804"/>
      <c r="N32" s="804"/>
      <c r="O32" s="804"/>
      <c r="P32" s="804"/>
      <c r="Q32" s="804"/>
      <c r="R32" s="837"/>
      <c r="S32" s="837"/>
      <c r="T32" s="837"/>
      <c r="U32" s="837"/>
      <c r="V32" s="837"/>
      <c r="W32" s="837"/>
      <c r="X32" s="837"/>
      <c r="Y32" s="837"/>
      <c r="Z32" s="837"/>
      <c r="AA32" s="837"/>
      <c r="AB32" s="837"/>
      <c r="AC32" s="837"/>
      <c r="AD32" s="837"/>
      <c r="AE32" s="837"/>
      <c r="AF32" s="837"/>
      <c r="AG32" s="837"/>
      <c r="AH32" s="837"/>
      <c r="AI32" s="837"/>
      <c r="AJ32" s="837"/>
      <c r="AK32" s="837"/>
      <c r="AL32" s="837"/>
      <c r="AM32" s="837"/>
      <c r="AN32" s="837"/>
      <c r="AO32" s="837"/>
    </row>
    <row r="33" spans="1:41" s="838" customFormat="1">
      <c r="A33" s="832" t="s">
        <v>51</v>
      </c>
      <c r="B33" s="905" t="s">
        <v>333</v>
      </c>
      <c r="C33" s="834"/>
      <c r="D33" s="835" t="e">
        <f>SUM(#REF!)</f>
        <v>#REF!</v>
      </c>
      <c r="E33" s="836">
        <v>52282000</v>
      </c>
      <c r="F33" s="836">
        <v>52282000</v>
      </c>
      <c r="G33" s="836">
        <v>62282000</v>
      </c>
      <c r="H33" s="836">
        <v>1312000</v>
      </c>
      <c r="I33" s="836">
        <v>63405000</v>
      </c>
      <c r="J33" s="836">
        <v>64993000</v>
      </c>
      <c r="K33" s="836">
        <v>66621000</v>
      </c>
      <c r="L33" s="841">
        <f t="shared" si="1"/>
        <v>119.1270418117134</v>
      </c>
      <c r="M33" s="804"/>
      <c r="N33" s="804"/>
      <c r="O33" s="804"/>
      <c r="P33" s="804"/>
      <c r="Q33" s="804"/>
      <c r="R33" s="837"/>
      <c r="S33" s="837"/>
      <c r="T33" s="837"/>
      <c r="U33" s="837"/>
      <c r="V33" s="837"/>
      <c r="W33" s="837"/>
      <c r="X33" s="837"/>
      <c r="Y33" s="837"/>
      <c r="Z33" s="837"/>
      <c r="AA33" s="837"/>
      <c r="AB33" s="837"/>
      <c r="AC33" s="837"/>
      <c r="AD33" s="837"/>
      <c r="AE33" s="837"/>
      <c r="AF33" s="837"/>
      <c r="AG33" s="837"/>
      <c r="AH33" s="837"/>
      <c r="AI33" s="837"/>
      <c r="AJ33" s="837"/>
      <c r="AK33" s="837"/>
      <c r="AL33" s="837"/>
      <c r="AM33" s="837"/>
      <c r="AN33" s="837"/>
      <c r="AO33" s="837"/>
    </row>
    <row r="34" spans="1:41" s="838" customFormat="1">
      <c r="A34" s="832" t="s">
        <v>53</v>
      </c>
      <c r="B34" s="839" t="s">
        <v>58</v>
      </c>
      <c r="C34" s="834"/>
      <c r="D34" s="835" t="e">
        <f>SUM(#REF!)</f>
        <v>#REF!</v>
      </c>
      <c r="E34" s="836">
        <v>1200000</v>
      </c>
      <c r="F34" s="836">
        <v>1220000</v>
      </c>
      <c r="G34" s="836">
        <v>1200000</v>
      </c>
      <c r="H34" s="836">
        <v>-20000</v>
      </c>
      <c r="I34" s="836">
        <v>1222000</v>
      </c>
      <c r="J34" s="836">
        <v>1253000</v>
      </c>
      <c r="K34" s="836">
        <v>1284000</v>
      </c>
      <c r="L34" s="842">
        <f t="shared" si="1"/>
        <v>100</v>
      </c>
      <c r="M34" s="804"/>
      <c r="N34" s="804"/>
      <c r="O34" s="804"/>
      <c r="P34" s="804"/>
      <c r="Q34" s="804"/>
      <c r="R34" s="837"/>
      <c r="S34" s="837"/>
      <c r="T34" s="837"/>
      <c r="U34" s="837"/>
      <c r="V34" s="837"/>
      <c r="W34" s="837"/>
      <c r="X34" s="837"/>
      <c r="Y34" s="837"/>
      <c r="Z34" s="837"/>
      <c r="AA34" s="837"/>
      <c r="AB34" s="837"/>
      <c r="AC34" s="837"/>
      <c r="AD34" s="837"/>
      <c r="AE34" s="837"/>
      <c r="AF34" s="837"/>
      <c r="AG34" s="837"/>
      <c r="AH34" s="837"/>
      <c r="AI34" s="837"/>
      <c r="AJ34" s="837"/>
      <c r="AK34" s="837"/>
      <c r="AL34" s="837"/>
      <c r="AM34" s="837"/>
      <c r="AN34" s="837"/>
      <c r="AO34" s="837"/>
    </row>
    <row r="35" spans="1:41" s="838" customFormat="1">
      <c r="A35" s="832" t="s">
        <v>55</v>
      </c>
      <c r="B35" s="839" t="s">
        <v>54</v>
      </c>
      <c r="C35" s="834"/>
      <c r="D35" s="835" t="e">
        <f>SUM(D97)</f>
        <v>#REF!</v>
      </c>
      <c r="E35" s="836">
        <v>9392000</v>
      </c>
      <c r="F35" s="836">
        <v>11866000</v>
      </c>
      <c r="G35" s="836">
        <v>11866000</v>
      </c>
      <c r="H35" s="836">
        <v>434000</v>
      </c>
      <c r="I35" s="836">
        <v>12078000</v>
      </c>
      <c r="J35" s="836">
        <v>12384000</v>
      </c>
      <c r="K35" s="836">
        <v>12690000</v>
      </c>
      <c r="L35" s="841">
        <f t="shared" si="1"/>
        <v>126.34156729131176</v>
      </c>
      <c r="M35" s="804"/>
      <c r="N35" s="804"/>
      <c r="O35" s="804"/>
      <c r="P35" s="804"/>
      <c r="Q35" s="804"/>
      <c r="R35" s="837"/>
      <c r="S35" s="837"/>
      <c r="T35" s="837"/>
      <c r="U35" s="837"/>
      <c r="V35" s="837"/>
      <c r="W35" s="837"/>
      <c r="X35" s="837"/>
      <c r="Y35" s="837"/>
      <c r="Z35" s="837"/>
      <c r="AA35" s="837"/>
      <c r="AB35" s="837"/>
      <c r="AC35" s="837"/>
      <c r="AD35" s="837"/>
      <c r="AE35" s="837"/>
      <c r="AF35" s="837"/>
      <c r="AG35" s="837"/>
      <c r="AH35" s="837"/>
      <c r="AI35" s="837"/>
      <c r="AJ35" s="837"/>
      <c r="AK35" s="837"/>
      <c r="AL35" s="837"/>
      <c r="AM35" s="837"/>
      <c r="AN35" s="837"/>
      <c r="AO35" s="837"/>
    </row>
    <row r="36" spans="1:41" s="838" customFormat="1">
      <c r="A36" s="832" t="s">
        <v>57</v>
      </c>
      <c r="B36" s="839" t="s">
        <v>56</v>
      </c>
      <c r="C36" s="834"/>
      <c r="D36" s="835" t="e">
        <f>SUM(D98)</f>
        <v>#REF!</v>
      </c>
      <c r="E36" s="836">
        <v>1311000</v>
      </c>
      <c r="F36" s="836">
        <v>1660000</v>
      </c>
      <c r="G36" s="836">
        <v>1660000</v>
      </c>
      <c r="H36" s="836">
        <v>254000</v>
      </c>
      <c r="I36" s="836">
        <v>1691000</v>
      </c>
      <c r="J36" s="836">
        <v>1731000</v>
      </c>
      <c r="K36" s="836">
        <v>1772000</v>
      </c>
      <c r="L36" s="842">
        <f t="shared" si="1"/>
        <v>126.62090007627765</v>
      </c>
      <c r="M36" s="804"/>
      <c r="N36" s="804"/>
      <c r="O36" s="804"/>
      <c r="P36" s="804"/>
      <c r="Q36" s="804"/>
      <c r="R36" s="837"/>
      <c r="S36" s="837"/>
      <c r="T36" s="837"/>
      <c r="U36" s="837"/>
      <c r="V36" s="837"/>
      <c r="W36" s="837"/>
      <c r="X36" s="837"/>
      <c r="Y36" s="837"/>
      <c r="Z36" s="837"/>
      <c r="AA36" s="837"/>
      <c r="AB36" s="837"/>
      <c r="AC36" s="837"/>
      <c r="AD36" s="837"/>
      <c r="AE36" s="837"/>
      <c r="AF36" s="837"/>
      <c r="AG36" s="837"/>
      <c r="AH36" s="837"/>
      <c r="AI36" s="837"/>
      <c r="AJ36" s="837"/>
      <c r="AK36" s="837"/>
      <c r="AL36" s="837"/>
      <c r="AM36" s="837"/>
      <c r="AN36" s="837"/>
      <c r="AO36" s="837"/>
    </row>
    <row r="37" spans="1:41" s="838" customFormat="1">
      <c r="A37" s="832" t="s">
        <v>59</v>
      </c>
      <c r="B37" s="905" t="s">
        <v>652</v>
      </c>
      <c r="C37" s="834"/>
      <c r="D37" s="835" t="e">
        <f>D99</f>
        <v>#REF!</v>
      </c>
      <c r="E37" s="836">
        <v>46509000</v>
      </c>
      <c r="F37" s="836">
        <v>47338000</v>
      </c>
      <c r="G37" s="836">
        <v>47338000</v>
      </c>
      <c r="H37" s="836">
        <v>0</v>
      </c>
      <c r="I37" s="836">
        <v>47845000</v>
      </c>
      <c r="J37" s="836">
        <v>48872000</v>
      </c>
      <c r="K37" s="836">
        <v>49385000</v>
      </c>
      <c r="L37" s="842">
        <f t="shared" si="1"/>
        <v>101.78245070846503</v>
      </c>
      <c r="M37" s="804"/>
      <c r="N37" s="804"/>
      <c r="O37" s="804"/>
      <c r="P37" s="804"/>
      <c r="Q37" s="804"/>
      <c r="R37" s="837"/>
      <c r="S37" s="837"/>
      <c r="T37" s="837"/>
      <c r="U37" s="837"/>
      <c r="V37" s="837"/>
      <c r="W37" s="837"/>
      <c r="X37" s="837"/>
      <c r="Y37" s="837"/>
      <c r="Z37" s="837"/>
      <c r="AA37" s="837"/>
      <c r="AB37" s="837"/>
      <c r="AC37" s="837"/>
      <c r="AD37" s="837"/>
      <c r="AE37" s="837"/>
      <c r="AF37" s="837"/>
      <c r="AG37" s="837"/>
      <c r="AH37" s="837"/>
      <c r="AI37" s="837"/>
      <c r="AJ37" s="837"/>
      <c r="AK37" s="837"/>
      <c r="AL37" s="837"/>
      <c r="AM37" s="837"/>
      <c r="AN37" s="837"/>
      <c r="AO37" s="837"/>
    </row>
    <row r="38" spans="1:41" s="838" customFormat="1">
      <c r="A38" s="832" t="s">
        <v>65</v>
      </c>
      <c r="B38" s="905" t="s">
        <v>335</v>
      </c>
      <c r="C38" s="834"/>
      <c r="D38" s="835" t="e">
        <f>SUM(D100)</f>
        <v>#REF!</v>
      </c>
      <c r="E38" s="836">
        <v>28908000</v>
      </c>
      <c r="F38" s="836">
        <v>36588726</v>
      </c>
      <c r="G38" s="836">
        <v>36589000</v>
      </c>
      <c r="H38" s="836">
        <v>274</v>
      </c>
      <c r="I38" s="836">
        <v>47433000</v>
      </c>
      <c r="J38" s="836">
        <v>53376000</v>
      </c>
      <c r="K38" s="836">
        <v>53829000</v>
      </c>
      <c r="L38" s="842">
        <f t="shared" si="1"/>
        <v>126.570499515705</v>
      </c>
      <c r="M38" s="804"/>
      <c r="N38" s="804"/>
      <c r="O38" s="804"/>
      <c r="P38" s="804"/>
      <c r="Q38" s="804"/>
      <c r="R38" s="837"/>
      <c r="S38" s="837"/>
      <c r="T38" s="837"/>
      <c r="U38" s="837"/>
      <c r="V38" s="837"/>
      <c r="W38" s="837"/>
      <c r="X38" s="837"/>
      <c r="Y38" s="837"/>
      <c r="Z38" s="837"/>
      <c r="AA38" s="837"/>
      <c r="AB38" s="837"/>
      <c r="AC38" s="837"/>
      <c r="AD38" s="837"/>
      <c r="AE38" s="837"/>
      <c r="AF38" s="837"/>
      <c r="AG38" s="837"/>
      <c r="AH38" s="837"/>
      <c r="AI38" s="837"/>
      <c r="AJ38" s="837"/>
      <c r="AK38" s="837"/>
      <c r="AL38" s="837"/>
      <c r="AM38" s="837"/>
      <c r="AN38" s="837"/>
      <c r="AO38" s="837"/>
    </row>
    <row r="39" spans="1:41" s="838" customFormat="1">
      <c r="A39" s="832" t="s">
        <v>336</v>
      </c>
      <c r="B39" s="905" t="s">
        <v>337</v>
      </c>
      <c r="C39" s="834"/>
      <c r="D39" s="835" t="e">
        <f>SUM(D101)</f>
        <v>#REF!</v>
      </c>
      <c r="E39" s="836">
        <v>20025000</v>
      </c>
      <c r="F39" s="836">
        <v>25442000</v>
      </c>
      <c r="G39" s="836">
        <v>25442000</v>
      </c>
      <c r="H39" s="836">
        <v>0</v>
      </c>
      <c r="I39" s="836">
        <v>36341000</v>
      </c>
      <c r="J39" s="836">
        <v>42256000</v>
      </c>
      <c r="K39" s="836">
        <v>42681000</v>
      </c>
      <c r="L39" s="842">
        <f t="shared" si="1"/>
        <v>127.05118601747816</v>
      </c>
      <c r="M39" s="804"/>
      <c r="N39" s="804"/>
      <c r="O39" s="804"/>
      <c r="P39" s="804"/>
      <c r="Q39" s="804"/>
      <c r="R39" s="837"/>
      <c r="S39" s="837"/>
      <c r="T39" s="837"/>
      <c r="U39" s="837"/>
      <c r="V39" s="837"/>
      <c r="W39" s="837"/>
      <c r="X39" s="837"/>
      <c r="Y39" s="837"/>
      <c r="Z39" s="837"/>
      <c r="AA39" s="837"/>
      <c r="AB39" s="837"/>
      <c r="AC39" s="837"/>
      <c r="AD39" s="837"/>
      <c r="AE39" s="837"/>
      <c r="AF39" s="837"/>
      <c r="AG39" s="837"/>
      <c r="AH39" s="837"/>
      <c r="AI39" s="837"/>
      <c r="AJ39" s="837"/>
      <c r="AK39" s="837"/>
      <c r="AL39" s="837"/>
      <c r="AM39" s="837"/>
      <c r="AN39" s="837"/>
      <c r="AO39" s="837"/>
    </row>
    <row r="40" spans="1:41" s="838" customFormat="1">
      <c r="A40" s="832" t="s">
        <v>338</v>
      </c>
      <c r="B40" s="905" t="s">
        <v>339</v>
      </c>
      <c r="C40" s="834"/>
      <c r="D40" s="835" t="e">
        <f>D102</f>
        <v>#REF!</v>
      </c>
      <c r="E40" s="836">
        <v>8883000</v>
      </c>
      <c r="F40" s="836">
        <v>11146726</v>
      </c>
      <c r="G40" s="836">
        <v>11147000</v>
      </c>
      <c r="H40" s="836">
        <v>274</v>
      </c>
      <c r="I40" s="836">
        <v>11092000</v>
      </c>
      <c r="J40" s="836">
        <v>11120000</v>
      </c>
      <c r="K40" s="836">
        <v>11148000</v>
      </c>
      <c r="L40" s="842">
        <f t="shared" si="1"/>
        <v>125.48688506135315</v>
      </c>
      <c r="M40" s="804"/>
      <c r="N40" s="805"/>
      <c r="O40" s="804"/>
      <c r="P40" s="804"/>
      <c r="Q40" s="804"/>
      <c r="R40" s="837"/>
      <c r="S40" s="837"/>
      <c r="T40" s="837"/>
      <c r="U40" s="837"/>
      <c r="V40" s="837"/>
      <c r="W40" s="837"/>
      <c r="X40" s="837"/>
      <c r="Y40" s="837"/>
      <c r="Z40" s="837"/>
      <c r="AA40" s="837"/>
      <c r="AB40" s="837"/>
      <c r="AC40" s="837"/>
      <c r="AD40" s="837"/>
      <c r="AE40" s="837"/>
      <c r="AF40" s="837"/>
      <c r="AG40" s="837"/>
      <c r="AH40" s="837"/>
      <c r="AI40" s="837"/>
      <c r="AJ40" s="837"/>
      <c r="AK40" s="837"/>
      <c r="AL40" s="837"/>
      <c r="AM40" s="837"/>
      <c r="AN40" s="837"/>
      <c r="AO40" s="837"/>
    </row>
    <row r="41" spans="1:41" s="838" customFormat="1">
      <c r="A41" s="832" t="s">
        <v>340</v>
      </c>
      <c r="B41" s="906" t="s">
        <v>635</v>
      </c>
      <c r="C41" s="834"/>
      <c r="D41" s="835" t="e">
        <f>SUM(D103)</f>
        <v>#REF!</v>
      </c>
      <c r="E41" s="836">
        <v>195000000</v>
      </c>
      <c r="F41" s="836">
        <v>179999000</v>
      </c>
      <c r="G41" s="836">
        <v>179999000</v>
      </c>
      <c r="H41" s="836">
        <v>0</v>
      </c>
      <c r="I41" s="836">
        <v>164999100</v>
      </c>
      <c r="J41" s="836">
        <v>159999100</v>
      </c>
      <c r="K41" s="836">
        <v>159999100</v>
      </c>
      <c r="L41" s="841">
        <f t="shared" si="1"/>
        <v>92.307179487179482</v>
      </c>
      <c r="M41" s="804"/>
      <c r="N41" s="804"/>
      <c r="O41" s="804"/>
      <c r="P41" s="804"/>
      <c r="Q41" s="804"/>
      <c r="R41" s="837"/>
      <c r="S41" s="837"/>
      <c r="T41" s="837"/>
      <c r="U41" s="837"/>
      <c r="V41" s="837"/>
      <c r="W41" s="837"/>
      <c r="X41" s="837"/>
      <c r="Y41" s="837"/>
      <c r="Z41" s="837"/>
      <c r="AA41" s="837"/>
      <c r="AB41" s="837"/>
      <c r="AC41" s="837"/>
      <c r="AD41" s="837"/>
      <c r="AE41" s="837"/>
      <c r="AF41" s="837"/>
      <c r="AG41" s="837"/>
      <c r="AH41" s="837"/>
      <c r="AI41" s="837"/>
      <c r="AJ41" s="837"/>
      <c r="AK41" s="837"/>
      <c r="AL41" s="837"/>
      <c r="AM41" s="837"/>
      <c r="AN41" s="837"/>
      <c r="AO41" s="837"/>
    </row>
    <row r="42" spans="1:41" s="838" customFormat="1">
      <c r="A42" s="832">
        <v>14</v>
      </c>
      <c r="B42" s="839" t="s">
        <v>68</v>
      </c>
      <c r="C42" s="834"/>
      <c r="D42" s="835" t="e">
        <f>SUM(D91)</f>
        <v>#REF!</v>
      </c>
      <c r="E42" s="836">
        <v>3716000</v>
      </c>
      <c r="F42" s="836">
        <v>3782000</v>
      </c>
      <c r="G42" s="836">
        <v>3782000</v>
      </c>
      <c r="H42" s="836">
        <v>0</v>
      </c>
      <c r="I42" s="836">
        <v>3850000</v>
      </c>
      <c r="J42" s="836">
        <v>3946000</v>
      </c>
      <c r="K42" s="836">
        <v>4044000</v>
      </c>
      <c r="L42" s="842">
        <f t="shared" si="1"/>
        <v>101.77610333692142</v>
      </c>
      <c r="M42" s="804"/>
      <c r="N42" s="804"/>
      <c r="O42" s="804"/>
      <c r="P42" s="804"/>
      <c r="Q42" s="804"/>
      <c r="R42" s="837"/>
      <c r="S42" s="837"/>
      <c r="T42" s="837"/>
      <c r="U42" s="837"/>
      <c r="V42" s="837"/>
      <c r="W42" s="837"/>
      <c r="X42" s="837"/>
      <c r="Y42" s="837"/>
      <c r="Z42" s="837"/>
      <c r="AA42" s="837"/>
      <c r="AB42" s="837"/>
      <c r="AC42" s="837"/>
      <c r="AD42" s="837"/>
      <c r="AE42" s="837"/>
      <c r="AF42" s="837"/>
      <c r="AG42" s="837"/>
      <c r="AH42" s="837"/>
      <c r="AI42" s="837"/>
      <c r="AJ42" s="837"/>
      <c r="AK42" s="837"/>
      <c r="AL42" s="837"/>
      <c r="AM42" s="837"/>
      <c r="AN42" s="837"/>
      <c r="AO42" s="837"/>
    </row>
    <row r="43" spans="1:41" s="838" customFormat="1">
      <c r="A43" s="832">
        <v>15</v>
      </c>
      <c r="B43" s="839" t="s">
        <v>70</v>
      </c>
      <c r="C43" s="834"/>
      <c r="D43" s="835" t="e">
        <f>SUM(#REF!)</f>
        <v>#REF!</v>
      </c>
      <c r="E43" s="836">
        <v>29870000</v>
      </c>
      <c r="F43" s="836">
        <v>45900000</v>
      </c>
      <c r="G43" s="836">
        <v>45900000</v>
      </c>
      <c r="H43" s="836">
        <v>0</v>
      </c>
      <c r="I43" s="836">
        <v>42020000</v>
      </c>
      <c r="J43" s="836">
        <v>32050000</v>
      </c>
      <c r="K43" s="836">
        <v>21670000</v>
      </c>
      <c r="L43" s="842">
        <f t="shared" si="1"/>
        <v>153.66588550385001</v>
      </c>
      <c r="M43" s="804"/>
      <c r="N43" s="804"/>
      <c r="O43" s="804"/>
      <c r="P43" s="804"/>
      <c r="Q43" s="804"/>
      <c r="R43" s="837"/>
      <c r="S43" s="837"/>
      <c r="T43" s="837"/>
      <c r="U43" s="837"/>
      <c r="V43" s="837"/>
      <c r="W43" s="837"/>
      <c r="X43" s="837"/>
      <c r="Y43" s="837"/>
      <c r="Z43" s="837"/>
      <c r="AA43" s="837"/>
      <c r="AB43" s="837"/>
      <c r="AC43" s="837"/>
      <c r="AD43" s="837"/>
      <c r="AE43" s="837"/>
      <c r="AF43" s="837"/>
      <c r="AG43" s="837"/>
      <c r="AH43" s="837"/>
      <c r="AI43" s="837"/>
      <c r="AJ43" s="837"/>
      <c r="AK43" s="837"/>
      <c r="AL43" s="837"/>
      <c r="AM43" s="837"/>
      <c r="AN43" s="837"/>
      <c r="AO43" s="837"/>
    </row>
    <row r="44" spans="1:41" s="838" customFormat="1">
      <c r="A44" s="832">
        <v>16</v>
      </c>
      <c r="B44" s="839" t="s">
        <v>72</v>
      </c>
      <c r="C44" s="834"/>
      <c r="D44" s="835" t="e">
        <f>SUM(D113)</f>
        <v>#REF!</v>
      </c>
      <c r="E44" s="836">
        <v>4118496.31</v>
      </c>
      <c r="F44" s="836">
        <v>1650000</v>
      </c>
      <c r="G44" s="836">
        <v>1650000</v>
      </c>
      <c r="H44" s="836">
        <v>0</v>
      </c>
      <c r="I44" s="836">
        <v>1900000</v>
      </c>
      <c r="J44" s="836">
        <v>1350000</v>
      </c>
      <c r="K44" s="836">
        <v>1350000</v>
      </c>
      <c r="L44" s="842">
        <f t="shared" si="1"/>
        <v>40.063165675144191</v>
      </c>
      <c r="M44" s="804"/>
      <c r="N44" s="804"/>
      <c r="O44" s="804"/>
      <c r="P44" s="804"/>
      <c r="Q44" s="804"/>
      <c r="R44" s="837"/>
      <c r="S44" s="837"/>
      <c r="T44" s="837"/>
      <c r="U44" s="837"/>
      <c r="V44" s="837"/>
      <c r="W44" s="837"/>
      <c r="X44" s="837"/>
      <c r="Y44" s="837"/>
      <c r="Z44" s="837"/>
      <c r="AA44" s="837"/>
      <c r="AB44" s="837"/>
      <c r="AC44" s="837"/>
      <c r="AD44" s="837"/>
      <c r="AE44" s="837"/>
      <c r="AF44" s="837"/>
      <c r="AG44" s="837"/>
      <c r="AH44" s="837"/>
      <c r="AI44" s="837"/>
      <c r="AJ44" s="837"/>
      <c r="AK44" s="837"/>
      <c r="AL44" s="837"/>
      <c r="AM44" s="837"/>
      <c r="AN44" s="837"/>
      <c r="AO44" s="837"/>
    </row>
    <row r="45" spans="1:41" s="908" customFormat="1" ht="31.5">
      <c r="A45" s="832">
        <v>17</v>
      </c>
      <c r="B45" s="833" t="s">
        <v>634</v>
      </c>
      <c r="C45" s="834"/>
      <c r="D45" s="835">
        <f>SUM(D46:D46)</f>
        <v>0</v>
      </c>
      <c r="E45" s="836">
        <v>1650000</v>
      </c>
      <c r="F45" s="836">
        <v>2500000</v>
      </c>
      <c r="G45" s="836">
        <v>2500000</v>
      </c>
      <c r="H45" s="836">
        <v>0</v>
      </c>
      <c r="I45" s="836">
        <v>2500000</v>
      </c>
      <c r="J45" s="836">
        <v>2500000</v>
      </c>
      <c r="K45" s="836">
        <v>2500000</v>
      </c>
      <c r="L45" s="841">
        <f t="shared" si="1"/>
        <v>151.5151515151515</v>
      </c>
      <c r="M45" s="806"/>
      <c r="N45" s="806"/>
      <c r="O45" s="806"/>
      <c r="P45" s="806"/>
      <c r="Q45" s="806"/>
      <c r="R45" s="907"/>
      <c r="S45" s="907"/>
      <c r="T45" s="907"/>
      <c r="U45" s="907"/>
      <c r="V45" s="907"/>
      <c r="W45" s="907"/>
      <c r="X45" s="907"/>
      <c r="Y45" s="907"/>
      <c r="Z45" s="907"/>
      <c r="AA45" s="907"/>
      <c r="AB45" s="907"/>
      <c r="AC45" s="907"/>
      <c r="AD45" s="907"/>
      <c r="AE45" s="907"/>
      <c r="AF45" s="907"/>
      <c r="AG45" s="907"/>
      <c r="AH45" s="907"/>
      <c r="AI45" s="907"/>
      <c r="AJ45" s="907"/>
      <c r="AK45" s="907"/>
      <c r="AL45" s="907"/>
      <c r="AM45" s="907"/>
      <c r="AN45" s="907"/>
      <c r="AO45" s="907"/>
    </row>
    <row r="46" spans="1:41" s="914" customFormat="1" ht="12" thickBot="1">
      <c r="A46" s="909"/>
      <c r="B46" s="2063"/>
      <c r="C46" s="2063"/>
      <c r="D46" s="910"/>
      <c r="E46" s="911"/>
      <c r="F46" s="911"/>
      <c r="G46" s="911"/>
      <c r="H46" s="911"/>
      <c r="I46" s="911"/>
      <c r="J46" s="911"/>
      <c r="K46" s="911"/>
      <c r="L46" s="912"/>
      <c r="M46" s="807"/>
      <c r="N46" s="807"/>
      <c r="O46" s="807"/>
      <c r="P46" s="807"/>
      <c r="Q46" s="807"/>
      <c r="R46" s="913"/>
      <c r="S46" s="913"/>
      <c r="T46" s="913"/>
      <c r="U46" s="913"/>
      <c r="V46" s="913"/>
      <c r="W46" s="913"/>
      <c r="X46" s="913"/>
      <c r="Y46" s="913"/>
      <c r="Z46" s="913"/>
      <c r="AA46" s="913"/>
      <c r="AB46" s="913"/>
      <c r="AC46" s="913"/>
      <c r="AD46" s="913"/>
      <c r="AE46" s="913"/>
      <c r="AF46" s="913"/>
      <c r="AG46" s="913"/>
      <c r="AH46" s="913"/>
      <c r="AI46" s="913"/>
      <c r="AJ46" s="913"/>
      <c r="AK46" s="913"/>
      <c r="AL46" s="913"/>
      <c r="AM46" s="913"/>
      <c r="AN46" s="913"/>
      <c r="AO46" s="913"/>
    </row>
    <row r="47" spans="1:41" s="847" customFormat="1" ht="18.75">
      <c r="A47" s="868"/>
      <c r="B47" s="868"/>
      <c r="C47" s="868"/>
      <c r="D47" s="868"/>
      <c r="E47" s="868"/>
      <c r="F47" s="868"/>
      <c r="G47" s="868"/>
      <c r="H47" s="868"/>
      <c r="I47" s="868"/>
      <c r="J47" s="868"/>
      <c r="K47" s="868"/>
      <c r="L47" s="799"/>
      <c r="M47" s="792"/>
      <c r="N47" s="792"/>
      <c r="O47" s="792"/>
      <c r="P47" s="792"/>
      <c r="Q47" s="792"/>
      <c r="R47" s="849"/>
      <c r="S47" s="849"/>
      <c r="T47" s="849"/>
      <c r="U47" s="849"/>
      <c r="V47" s="849"/>
      <c r="W47" s="849"/>
      <c r="X47" s="849"/>
      <c r="Y47" s="849"/>
      <c r="Z47" s="849"/>
      <c r="AA47" s="849"/>
      <c r="AB47" s="849"/>
      <c r="AC47" s="849"/>
      <c r="AD47" s="849"/>
      <c r="AE47" s="849"/>
      <c r="AF47" s="849"/>
      <c r="AG47" s="849"/>
      <c r="AH47" s="849"/>
      <c r="AI47" s="849"/>
      <c r="AJ47" s="849"/>
      <c r="AK47" s="849"/>
      <c r="AL47" s="849"/>
      <c r="AM47" s="849"/>
      <c r="AN47" s="850"/>
      <c r="AO47" s="850"/>
    </row>
    <row r="48" spans="1:41" ht="19.5" thickBot="1">
      <c r="A48" s="867" t="s">
        <v>341</v>
      </c>
      <c r="B48" s="866"/>
      <c r="E48" s="915"/>
      <c r="F48" s="915"/>
      <c r="G48" s="915"/>
      <c r="H48" s="915"/>
      <c r="I48" s="915"/>
      <c r="J48" s="915"/>
      <c r="K48" s="915"/>
      <c r="L48" s="799"/>
      <c r="M48" s="794"/>
      <c r="N48" s="794"/>
      <c r="O48" s="794"/>
      <c r="P48" s="794"/>
      <c r="Q48" s="794"/>
    </row>
    <row r="49" spans="1:41" s="874" customFormat="1" ht="105.75" customHeight="1" thickBot="1">
      <c r="A49" s="2029" t="s">
        <v>7</v>
      </c>
      <c r="B49" s="2028" t="s">
        <v>8</v>
      </c>
      <c r="C49" s="2029" t="s">
        <v>78</v>
      </c>
      <c r="D49" s="870" t="str">
        <f>D14</f>
        <v>Plan
 po zmianach
2015</v>
      </c>
      <c r="E49" s="870" t="e">
        <f>E14</f>
        <v>#REF!</v>
      </c>
      <c r="F49" s="870" t="e">
        <f t="shared" ref="F49:L49" si="2">F14</f>
        <v>#REF!</v>
      </c>
      <c r="G49" s="870" t="str">
        <f t="shared" si="2"/>
        <v>Plan wg Ustawy Budżetowej 
na 2017 r.</v>
      </c>
      <c r="H49" s="870" t="str">
        <f t="shared" si="2"/>
        <v>różnice</v>
      </c>
      <c r="I49" s="870" t="str">
        <f t="shared" si="2"/>
        <v xml:space="preserve">Zmiany  </v>
      </c>
      <c r="J49" s="870" t="str">
        <f t="shared" si="2"/>
        <v>Plan 
po zmianach 2017</v>
      </c>
      <c r="K49" s="870" t="e">
        <f t="shared" si="2"/>
        <v>#REF!</v>
      </c>
      <c r="L49" s="870" t="str">
        <f t="shared" si="2"/>
        <v>%</v>
      </c>
      <c r="M49" s="796"/>
      <c r="N49" s="796"/>
      <c r="O49" s="796"/>
      <c r="P49" s="796"/>
      <c r="Q49" s="796"/>
      <c r="R49" s="872"/>
      <c r="S49" s="872"/>
      <c r="T49" s="872"/>
      <c r="U49" s="872"/>
      <c r="V49" s="872"/>
      <c r="W49" s="872"/>
      <c r="X49" s="872"/>
      <c r="Y49" s="872"/>
      <c r="Z49" s="872"/>
      <c r="AA49" s="872"/>
      <c r="AB49" s="872"/>
      <c r="AC49" s="872"/>
      <c r="AD49" s="872"/>
      <c r="AE49" s="872"/>
      <c r="AF49" s="872"/>
      <c r="AG49" s="872"/>
      <c r="AH49" s="872"/>
      <c r="AI49" s="872"/>
      <c r="AJ49" s="872"/>
      <c r="AK49" s="872"/>
      <c r="AL49" s="872"/>
      <c r="AM49" s="872"/>
      <c r="AN49" s="873"/>
      <c r="AO49" s="873"/>
    </row>
    <row r="50" spans="1:41" s="874" customFormat="1" ht="16.5" customHeight="1" thickBot="1">
      <c r="A50" s="2029"/>
      <c r="B50" s="2028"/>
      <c r="C50" s="2029"/>
      <c r="D50" s="869"/>
      <c r="E50" s="2030">
        <f>E15</f>
        <v>0</v>
      </c>
      <c r="F50" s="2030"/>
      <c r="G50" s="2030"/>
      <c r="H50" s="2030"/>
      <c r="I50" s="2030"/>
      <c r="J50" s="2030"/>
      <c r="K50" s="2030"/>
      <c r="L50" s="799"/>
      <c r="M50" s="796"/>
      <c r="N50" s="796"/>
      <c r="O50" s="796"/>
      <c r="P50" s="796"/>
      <c r="Q50" s="796"/>
      <c r="R50" s="872"/>
      <c r="S50" s="872"/>
      <c r="T50" s="872"/>
      <c r="U50" s="872"/>
      <c r="V50" s="872"/>
      <c r="W50" s="872"/>
      <c r="X50" s="872"/>
      <c r="Y50" s="872"/>
      <c r="Z50" s="872"/>
      <c r="AA50" s="872"/>
      <c r="AB50" s="872"/>
      <c r="AC50" s="872"/>
      <c r="AD50" s="872"/>
      <c r="AE50" s="872"/>
      <c r="AF50" s="872"/>
      <c r="AG50" s="872"/>
      <c r="AH50" s="872"/>
      <c r="AI50" s="872"/>
      <c r="AJ50" s="872"/>
      <c r="AK50" s="872"/>
      <c r="AL50" s="872"/>
      <c r="AM50" s="872"/>
      <c r="AN50" s="873"/>
      <c r="AO50" s="873"/>
    </row>
    <row r="51" spans="1:41" s="883" customFormat="1" ht="12.95" customHeight="1" thickBot="1">
      <c r="A51" s="876">
        <v>1</v>
      </c>
      <c r="B51" s="916">
        <v>2</v>
      </c>
      <c r="C51" s="878">
        <v>3</v>
      </c>
      <c r="D51" s="878"/>
      <c r="E51" s="879">
        <v>4</v>
      </c>
      <c r="F51" s="878"/>
      <c r="G51" s="878" t="s">
        <v>342</v>
      </c>
      <c r="H51" s="878"/>
      <c r="I51" s="880">
        <v>6</v>
      </c>
      <c r="J51" s="880">
        <v>7</v>
      </c>
      <c r="K51" s="878" t="s">
        <v>343</v>
      </c>
      <c r="L51" s="799"/>
      <c r="M51" s="798"/>
      <c r="N51" s="798"/>
      <c r="O51" s="798"/>
      <c r="P51" s="798"/>
      <c r="Q51" s="798"/>
      <c r="R51" s="881"/>
      <c r="S51" s="881"/>
      <c r="T51" s="881"/>
      <c r="U51" s="881"/>
      <c r="V51" s="881"/>
      <c r="W51" s="881"/>
      <c r="X51" s="881"/>
      <c r="Y51" s="881"/>
      <c r="Z51" s="881"/>
      <c r="AA51" s="881"/>
      <c r="AB51" s="881"/>
      <c r="AC51" s="881"/>
      <c r="AD51" s="881"/>
      <c r="AE51" s="881"/>
      <c r="AF51" s="881"/>
      <c r="AG51" s="881"/>
      <c r="AH51" s="881"/>
      <c r="AI51" s="881"/>
      <c r="AJ51" s="881"/>
      <c r="AK51" s="881"/>
      <c r="AL51" s="881"/>
      <c r="AM51" s="881"/>
      <c r="AN51" s="882"/>
      <c r="AO51" s="882"/>
    </row>
    <row r="52" spans="1:41" s="883" customFormat="1" ht="9.9499999999999993" customHeight="1">
      <c r="A52" s="884"/>
      <c r="B52" s="917"/>
      <c r="C52" s="886"/>
      <c r="D52" s="886"/>
      <c r="E52" s="918"/>
      <c r="F52" s="887"/>
      <c r="G52" s="887"/>
      <c r="H52" s="887"/>
      <c r="I52" s="887"/>
      <c r="J52" s="887"/>
      <c r="K52" s="887"/>
      <c r="L52" s="799"/>
      <c r="M52" s="798"/>
      <c r="N52" s="798"/>
      <c r="O52" s="798"/>
      <c r="P52" s="798"/>
      <c r="Q52" s="798"/>
      <c r="R52" s="881"/>
      <c r="S52" s="881"/>
      <c r="T52" s="881"/>
      <c r="U52" s="881"/>
      <c r="V52" s="881"/>
      <c r="W52" s="881"/>
      <c r="X52" s="881"/>
      <c r="Y52" s="881"/>
      <c r="Z52" s="881"/>
      <c r="AA52" s="881"/>
      <c r="AB52" s="881"/>
      <c r="AC52" s="881"/>
      <c r="AD52" s="881"/>
      <c r="AE52" s="881"/>
      <c r="AF52" s="881"/>
      <c r="AG52" s="881"/>
      <c r="AH52" s="881"/>
      <c r="AI52" s="881"/>
      <c r="AJ52" s="881"/>
      <c r="AK52" s="881"/>
      <c r="AL52" s="881"/>
      <c r="AM52" s="881"/>
      <c r="AN52" s="882"/>
      <c r="AO52" s="882"/>
    </row>
    <row r="53" spans="1:41" s="897" customFormat="1">
      <c r="A53" s="890" t="s">
        <v>508</v>
      </c>
      <c r="B53" s="919" t="s">
        <v>79</v>
      </c>
      <c r="C53" s="920" t="s">
        <v>80</v>
      </c>
      <c r="D53" s="921" t="e">
        <f>SUM(D55:D56,D59)+SUM(D62:D67)</f>
        <v>#REF!</v>
      </c>
      <c r="E53" s="922">
        <v>376115267.03999996</v>
      </c>
      <c r="F53" s="922">
        <v>294248396</v>
      </c>
      <c r="G53" s="922">
        <v>294248396</v>
      </c>
      <c r="H53" s="922">
        <v>0</v>
      </c>
      <c r="I53" s="922">
        <v>84619002</v>
      </c>
      <c r="J53" s="922">
        <v>26783456</v>
      </c>
      <c r="K53" s="922">
        <v>77690992</v>
      </c>
      <c r="L53" s="923">
        <f t="shared" ref="L53:L116" si="3">G53/E53%</f>
        <v>78.233568744952493</v>
      </c>
      <c r="M53" s="800"/>
      <c r="N53" s="800"/>
      <c r="O53" s="800"/>
      <c r="P53" s="800"/>
      <c r="Q53" s="800"/>
      <c r="R53" s="896"/>
      <c r="S53" s="896"/>
      <c r="T53" s="896"/>
      <c r="U53" s="896"/>
      <c r="V53" s="896"/>
      <c r="W53" s="896"/>
      <c r="X53" s="896"/>
      <c r="Y53" s="896"/>
      <c r="Z53" s="896"/>
      <c r="AA53" s="896"/>
      <c r="AB53" s="896"/>
      <c r="AC53" s="896"/>
      <c r="AD53" s="896"/>
      <c r="AE53" s="896"/>
      <c r="AF53" s="896"/>
      <c r="AG53" s="896"/>
      <c r="AH53" s="896"/>
      <c r="AI53" s="896"/>
      <c r="AJ53" s="896"/>
      <c r="AK53" s="896"/>
      <c r="AL53" s="896"/>
      <c r="AM53" s="896"/>
      <c r="AN53" s="896"/>
      <c r="AO53" s="896"/>
    </row>
    <row r="54" spans="1:41" s="838" customFormat="1" ht="15.75" customHeight="1">
      <c r="A54" s="924"/>
      <c r="B54" s="830" t="s">
        <v>290</v>
      </c>
      <c r="C54" s="925"/>
      <c r="D54" s="926"/>
      <c r="E54" s="840"/>
      <c r="F54" s="840"/>
      <c r="G54" s="840"/>
      <c r="H54" s="840"/>
      <c r="I54" s="840"/>
      <c r="J54" s="840"/>
      <c r="K54" s="840"/>
      <c r="L54" s="842"/>
      <c r="M54" s="802"/>
      <c r="N54" s="802"/>
      <c r="O54" s="802"/>
      <c r="P54" s="802"/>
      <c r="Q54" s="802"/>
      <c r="R54" s="903"/>
      <c r="S54" s="903"/>
      <c r="T54" s="903"/>
      <c r="U54" s="903"/>
      <c r="V54" s="903"/>
      <c r="W54" s="903"/>
      <c r="X54" s="903"/>
      <c r="Y54" s="903"/>
      <c r="Z54" s="903"/>
      <c r="AA54" s="903"/>
      <c r="AB54" s="903"/>
      <c r="AC54" s="903"/>
      <c r="AD54" s="903"/>
      <c r="AE54" s="903"/>
      <c r="AF54" s="903"/>
      <c r="AG54" s="903"/>
      <c r="AH54" s="903"/>
      <c r="AI54" s="903"/>
      <c r="AJ54" s="903"/>
      <c r="AK54" s="903"/>
      <c r="AL54" s="903"/>
      <c r="AM54" s="903"/>
      <c r="AN54" s="837"/>
      <c r="AO54" s="837"/>
    </row>
    <row r="55" spans="1:41" s="838" customFormat="1">
      <c r="A55" s="361">
        <v>1</v>
      </c>
      <c r="B55" s="830" t="s">
        <v>344</v>
      </c>
      <c r="C55" s="363" t="s">
        <v>80</v>
      </c>
      <c r="D55" s="364" t="e">
        <f>'Pl 2016-20 PFC'!#REF!</f>
        <v>#REF!</v>
      </c>
      <c r="E55" s="756">
        <v>365130549.26999998</v>
      </c>
      <c r="F55" s="756">
        <v>340014874</v>
      </c>
      <c r="G55" s="756">
        <v>340014874</v>
      </c>
      <c r="H55" s="756">
        <v>0</v>
      </c>
      <c r="I55" s="756">
        <v>167124739</v>
      </c>
      <c r="J55" s="756">
        <v>145381175</v>
      </c>
      <c r="K55" s="756">
        <v>239998325</v>
      </c>
      <c r="L55" s="843">
        <f t="shared" si="3"/>
        <v>93.121453321226241</v>
      </c>
      <c r="M55" s="802"/>
      <c r="N55" s="802"/>
      <c r="O55" s="802"/>
      <c r="P55" s="802"/>
      <c r="Q55" s="802"/>
      <c r="R55" s="903"/>
      <c r="S55" s="903"/>
      <c r="T55" s="903"/>
      <c r="U55" s="903"/>
      <c r="V55" s="903"/>
      <c r="W55" s="903"/>
      <c r="X55" s="903"/>
      <c r="Y55" s="903"/>
      <c r="Z55" s="903"/>
      <c r="AA55" s="903"/>
      <c r="AB55" s="903"/>
      <c r="AC55" s="903"/>
      <c r="AD55" s="903"/>
      <c r="AE55" s="903"/>
      <c r="AF55" s="903"/>
      <c r="AG55" s="903"/>
      <c r="AH55" s="903"/>
      <c r="AI55" s="903"/>
      <c r="AJ55" s="903"/>
      <c r="AK55" s="903"/>
      <c r="AL55" s="903"/>
      <c r="AM55" s="903"/>
      <c r="AN55" s="837"/>
      <c r="AO55" s="837"/>
    </row>
    <row r="56" spans="1:41" s="838" customFormat="1">
      <c r="A56" s="361">
        <v>2</v>
      </c>
      <c r="B56" s="830" t="s">
        <v>85</v>
      </c>
      <c r="C56" s="363" t="s">
        <v>80</v>
      </c>
      <c r="D56" s="364" t="e">
        <f>'Pl 2016-20 PFC'!#REF!</f>
        <v>#REF!</v>
      </c>
      <c r="E56" s="756">
        <v>770521423.99000001</v>
      </c>
      <c r="F56" s="756">
        <v>830552939</v>
      </c>
      <c r="G56" s="756">
        <v>830552939</v>
      </c>
      <c r="H56" s="756">
        <v>0</v>
      </c>
      <c r="I56" s="756">
        <v>813040530</v>
      </c>
      <c r="J56" s="756">
        <v>802194091.78999996</v>
      </c>
      <c r="K56" s="756">
        <v>801980858</v>
      </c>
      <c r="L56" s="843">
        <f t="shared" si="3"/>
        <v>107.79102477113979</v>
      </c>
      <c r="M56" s="802"/>
      <c r="N56" s="802"/>
      <c r="O56" s="802"/>
      <c r="P56" s="802"/>
      <c r="Q56" s="802"/>
      <c r="R56" s="903"/>
      <c r="S56" s="903"/>
      <c r="T56" s="903"/>
      <c r="U56" s="903"/>
      <c r="V56" s="903"/>
      <c r="W56" s="903"/>
      <c r="X56" s="903"/>
      <c r="Y56" s="903"/>
      <c r="Z56" s="903"/>
      <c r="AA56" s="903"/>
      <c r="AB56" s="903"/>
      <c r="AC56" s="903"/>
      <c r="AD56" s="903"/>
      <c r="AE56" s="903"/>
      <c r="AF56" s="903"/>
      <c r="AG56" s="903"/>
      <c r="AH56" s="903"/>
      <c r="AI56" s="903"/>
      <c r="AJ56" s="903"/>
      <c r="AK56" s="903"/>
      <c r="AL56" s="903"/>
      <c r="AM56" s="903"/>
      <c r="AN56" s="837"/>
      <c r="AO56" s="837"/>
    </row>
    <row r="57" spans="1:41" s="838" customFormat="1">
      <c r="A57" s="361" t="s">
        <v>20</v>
      </c>
      <c r="B57" s="830" t="s">
        <v>345</v>
      </c>
      <c r="C57" s="363" t="s">
        <v>80</v>
      </c>
      <c r="D57" s="364" t="e">
        <f>'Pl 2016-20 PFC'!#REF!</f>
        <v>#REF!</v>
      </c>
      <c r="E57" s="756">
        <v>530739909.50999999</v>
      </c>
      <c r="F57" s="756">
        <v>550000000</v>
      </c>
      <c r="G57" s="756">
        <v>550000000</v>
      </c>
      <c r="H57" s="756">
        <v>0</v>
      </c>
      <c r="I57" s="756">
        <v>530000000</v>
      </c>
      <c r="J57" s="756">
        <v>530000000</v>
      </c>
      <c r="K57" s="756">
        <v>530000000</v>
      </c>
      <c r="L57" s="843">
        <f t="shared" si="3"/>
        <v>103.62891317289136</v>
      </c>
      <c r="M57" s="802"/>
      <c r="N57" s="802"/>
      <c r="O57" s="802"/>
      <c r="P57" s="802"/>
      <c r="Q57" s="802"/>
      <c r="R57" s="903"/>
      <c r="S57" s="903"/>
      <c r="T57" s="903"/>
      <c r="U57" s="903"/>
      <c r="V57" s="903"/>
      <c r="W57" s="903"/>
      <c r="X57" s="903"/>
      <c r="Y57" s="903"/>
      <c r="Z57" s="903"/>
      <c r="AA57" s="903"/>
      <c r="AB57" s="903"/>
      <c r="AC57" s="903"/>
      <c r="AD57" s="903"/>
      <c r="AE57" s="903"/>
      <c r="AF57" s="903"/>
      <c r="AG57" s="903"/>
      <c r="AH57" s="903"/>
      <c r="AI57" s="903"/>
      <c r="AJ57" s="903"/>
      <c r="AK57" s="903"/>
      <c r="AL57" s="903"/>
      <c r="AM57" s="903"/>
      <c r="AN57" s="837"/>
      <c r="AO57" s="837"/>
    </row>
    <row r="58" spans="1:41" s="838" customFormat="1">
      <c r="A58" s="361" t="s">
        <v>187</v>
      </c>
      <c r="B58" s="830" t="s">
        <v>346</v>
      </c>
      <c r="C58" s="363" t="s">
        <v>80</v>
      </c>
      <c r="D58" s="364" t="e">
        <f>'Pl 2016-20 PFC'!#REF!</f>
        <v>#REF!</v>
      </c>
      <c r="E58" s="756">
        <v>2112586.08</v>
      </c>
      <c r="F58" s="756">
        <v>3345790</v>
      </c>
      <c r="G58" s="756">
        <v>3345790</v>
      </c>
      <c r="H58" s="756">
        <v>0</v>
      </c>
      <c r="I58" s="756">
        <v>3301804</v>
      </c>
      <c r="J58" s="756">
        <v>3366365.55</v>
      </c>
      <c r="K58" s="756">
        <v>3286332</v>
      </c>
      <c r="L58" s="843">
        <f t="shared" si="3"/>
        <v>158.37413829783446</v>
      </c>
      <c r="M58" s="802"/>
      <c r="N58" s="802"/>
      <c r="O58" s="802"/>
      <c r="P58" s="802"/>
      <c r="Q58" s="802"/>
      <c r="R58" s="903"/>
      <c r="S58" s="903"/>
      <c r="T58" s="903"/>
      <c r="U58" s="903"/>
      <c r="V58" s="903"/>
      <c r="W58" s="903"/>
      <c r="X58" s="903"/>
      <c r="Y58" s="903"/>
      <c r="Z58" s="903"/>
      <c r="AA58" s="903"/>
      <c r="AB58" s="903"/>
      <c r="AC58" s="903"/>
      <c r="AD58" s="903"/>
      <c r="AE58" s="903"/>
      <c r="AF58" s="903"/>
      <c r="AG58" s="903"/>
      <c r="AH58" s="903"/>
      <c r="AI58" s="903"/>
      <c r="AJ58" s="903"/>
      <c r="AK58" s="903"/>
      <c r="AL58" s="903"/>
      <c r="AM58" s="903"/>
      <c r="AN58" s="837"/>
      <c r="AO58" s="837"/>
    </row>
    <row r="59" spans="1:41" s="838" customFormat="1">
      <c r="A59" s="361">
        <v>3</v>
      </c>
      <c r="B59" s="830" t="s">
        <v>347</v>
      </c>
      <c r="C59" s="363" t="s">
        <v>80</v>
      </c>
      <c r="D59" s="364" t="e">
        <f>'Pl 2016-20 PFC'!#REF!</f>
        <v>#REF!</v>
      </c>
      <c r="E59" s="756">
        <v>-71810331.739999995</v>
      </c>
      <c r="F59" s="756">
        <v>-58345552</v>
      </c>
      <c r="G59" s="756">
        <v>-58345552</v>
      </c>
      <c r="H59" s="756">
        <v>0</v>
      </c>
      <c r="I59" s="756">
        <v>-55132004</v>
      </c>
      <c r="J59" s="756">
        <v>-52022120.549999997</v>
      </c>
      <c r="K59" s="756">
        <v>-51652667</v>
      </c>
      <c r="L59" s="843">
        <f t="shared" si="3"/>
        <v>81.249522995171176</v>
      </c>
      <c r="M59" s="802"/>
      <c r="N59" s="802"/>
      <c r="O59" s="802"/>
      <c r="P59" s="802"/>
      <c r="Q59" s="802"/>
      <c r="R59" s="903"/>
      <c r="S59" s="903"/>
      <c r="T59" s="903"/>
      <c r="U59" s="903"/>
      <c r="V59" s="903"/>
      <c r="W59" s="903"/>
      <c r="X59" s="903"/>
      <c r="Y59" s="903"/>
      <c r="Z59" s="903"/>
      <c r="AA59" s="903"/>
      <c r="AB59" s="903"/>
      <c r="AC59" s="903"/>
      <c r="AD59" s="903"/>
      <c r="AE59" s="903"/>
      <c r="AF59" s="903"/>
      <c r="AG59" s="903"/>
      <c r="AH59" s="903"/>
      <c r="AI59" s="903"/>
      <c r="AJ59" s="903"/>
      <c r="AK59" s="903"/>
      <c r="AL59" s="903"/>
      <c r="AM59" s="903"/>
      <c r="AN59" s="837"/>
      <c r="AO59" s="837"/>
    </row>
    <row r="60" spans="1:41" s="838" customFormat="1">
      <c r="A60" s="361" t="s">
        <v>348</v>
      </c>
      <c r="B60" s="830" t="str">
        <f>+'Pl 2016-20 PFC'!B80</f>
        <v>pozostałe</v>
      </c>
      <c r="C60" s="363" t="s">
        <v>80</v>
      </c>
      <c r="D60" s="364" t="e">
        <f>'Pl 2016-20 PFC'!#REF!</f>
        <v>#REF!</v>
      </c>
      <c r="E60" s="756">
        <v>-71810331.739999995</v>
      </c>
      <c r="F60" s="756">
        <v>-58345552</v>
      </c>
      <c r="G60" s="756">
        <v>-58345552</v>
      </c>
      <c r="H60" s="756">
        <v>0</v>
      </c>
      <c r="I60" s="756">
        <v>-55132004</v>
      </c>
      <c r="J60" s="756">
        <v>-52022120.549999997</v>
      </c>
      <c r="K60" s="756">
        <v>-51652667</v>
      </c>
      <c r="L60" s="843">
        <f t="shared" si="3"/>
        <v>81.249522995171176</v>
      </c>
      <c r="M60" s="802"/>
      <c r="N60" s="802"/>
      <c r="O60" s="802"/>
      <c r="P60" s="802"/>
      <c r="Q60" s="802"/>
      <c r="R60" s="903"/>
      <c r="S60" s="903"/>
      <c r="T60" s="903"/>
      <c r="U60" s="903"/>
      <c r="V60" s="903"/>
      <c r="W60" s="903"/>
      <c r="X60" s="903"/>
      <c r="Y60" s="903"/>
      <c r="Z60" s="903"/>
      <c r="AA60" s="903"/>
      <c r="AB60" s="903"/>
      <c r="AC60" s="903"/>
      <c r="AD60" s="903"/>
      <c r="AE60" s="903"/>
      <c r="AF60" s="903"/>
      <c r="AG60" s="903"/>
      <c r="AH60" s="903"/>
      <c r="AI60" s="903"/>
      <c r="AJ60" s="903"/>
      <c r="AK60" s="903"/>
      <c r="AL60" s="903"/>
      <c r="AM60" s="903"/>
      <c r="AN60" s="837"/>
      <c r="AO60" s="837"/>
    </row>
    <row r="61" spans="1:41" s="838" customFormat="1">
      <c r="A61" s="361" t="s">
        <v>349</v>
      </c>
      <c r="B61" s="830" t="s">
        <v>94</v>
      </c>
      <c r="C61" s="363" t="s">
        <v>80</v>
      </c>
      <c r="D61" s="364"/>
      <c r="E61" s="756"/>
      <c r="F61" s="756"/>
      <c r="G61" s="756"/>
      <c r="H61" s="756"/>
      <c r="I61" s="756"/>
      <c r="J61" s="756"/>
      <c r="K61" s="756"/>
      <c r="L61" s="843"/>
      <c r="M61" s="802"/>
      <c r="N61" s="802"/>
      <c r="O61" s="802"/>
      <c r="P61" s="802"/>
      <c r="Q61" s="802"/>
      <c r="R61" s="903"/>
      <c r="S61" s="903"/>
      <c r="T61" s="903"/>
      <c r="U61" s="903"/>
      <c r="V61" s="903"/>
      <c r="W61" s="903"/>
      <c r="X61" s="903"/>
      <c r="Y61" s="903"/>
      <c r="Z61" s="903"/>
      <c r="AA61" s="903"/>
      <c r="AB61" s="903"/>
      <c r="AC61" s="903"/>
      <c r="AD61" s="903"/>
      <c r="AE61" s="903"/>
      <c r="AF61" s="903"/>
      <c r="AG61" s="903"/>
      <c r="AH61" s="903"/>
      <c r="AI61" s="903"/>
      <c r="AJ61" s="903"/>
      <c r="AK61" s="903"/>
      <c r="AL61" s="903"/>
      <c r="AM61" s="903"/>
      <c r="AN61" s="837"/>
      <c r="AO61" s="837"/>
    </row>
    <row r="62" spans="1:41" s="838" customFormat="1">
      <c r="A62" s="368" t="s">
        <v>23</v>
      </c>
      <c r="B62" s="830" t="s">
        <v>95</v>
      </c>
      <c r="C62" s="363" t="s">
        <v>80</v>
      </c>
      <c r="D62" s="364" t="e">
        <f>'Pl 2016-20 PFC'!#REF!</f>
        <v>#REF!</v>
      </c>
      <c r="E62" s="756">
        <v>17178687.059999999</v>
      </c>
      <c r="F62" s="756">
        <v>25809042</v>
      </c>
      <c r="G62" s="756">
        <v>25809042</v>
      </c>
      <c r="H62" s="756">
        <v>0</v>
      </c>
      <c r="I62" s="756">
        <v>35906342</v>
      </c>
      <c r="J62" s="756">
        <v>29269500</v>
      </c>
      <c r="K62" s="756">
        <v>23653900</v>
      </c>
      <c r="L62" s="843">
        <f t="shared" si="3"/>
        <v>150.23873425167338</v>
      </c>
      <c r="M62" s="802"/>
      <c r="N62" s="802"/>
      <c r="O62" s="802"/>
      <c r="P62" s="802"/>
      <c r="Q62" s="802"/>
      <c r="R62" s="903"/>
      <c r="S62" s="903"/>
      <c r="T62" s="903"/>
      <c r="U62" s="903"/>
      <c r="V62" s="903"/>
      <c r="W62" s="903"/>
      <c r="X62" s="903"/>
      <c r="Y62" s="903"/>
      <c r="Z62" s="903"/>
      <c r="AA62" s="903"/>
      <c r="AB62" s="903"/>
      <c r="AC62" s="903"/>
      <c r="AD62" s="903"/>
      <c r="AE62" s="903"/>
      <c r="AF62" s="903"/>
      <c r="AG62" s="903"/>
      <c r="AH62" s="903"/>
      <c r="AI62" s="903"/>
      <c r="AJ62" s="903"/>
      <c r="AK62" s="903"/>
      <c r="AL62" s="903"/>
      <c r="AM62" s="903"/>
      <c r="AN62" s="837"/>
      <c r="AO62" s="837"/>
    </row>
    <row r="63" spans="1:41" s="838" customFormat="1">
      <c r="A63" s="368" t="s">
        <v>24</v>
      </c>
      <c r="B63" s="830" t="s">
        <v>96</v>
      </c>
      <c r="C63" s="363" t="s">
        <v>80</v>
      </c>
      <c r="D63" s="364" t="e">
        <f>'Pl 2016-20 PFC'!#REF!</f>
        <v>#REF!</v>
      </c>
      <c r="E63" s="756">
        <v>34120629.93</v>
      </c>
      <c r="F63" s="756">
        <v>45361598</v>
      </c>
      <c r="G63" s="756">
        <v>45361598</v>
      </c>
      <c r="H63" s="756">
        <v>0</v>
      </c>
      <c r="I63" s="756">
        <v>44982155</v>
      </c>
      <c r="J63" s="756">
        <v>41679621.689999998</v>
      </c>
      <c r="K63" s="756">
        <v>33019915</v>
      </c>
      <c r="L63" s="843">
        <f t="shared" si="3"/>
        <v>132.94478470374477</v>
      </c>
      <c r="M63" s="802"/>
      <c r="N63" s="802"/>
      <c r="O63" s="802"/>
      <c r="P63" s="802"/>
      <c r="Q63" s="802"/>
      <c r="R63" s="903"/>
      <c r="S63" s="903"/>
      <c r="T63" s="903"/>
      <c r="U63" s="903"/>
      <c r="V63" s="903"/>
      <c r="W63" s="903"/>
      <c r="X63" s="903"/>
      <c r="Y63" s="903"/>
      <c r="Z63" s="903"/>
      <c r="AA63" s="903"/>
      <c r="AB63" s="903"/>
      <c r="AC63" s="903"/>
      <c r="AD63" s="903"/>
      <c r="AE63" s="903"/>
      <c r="AF63" s="903"/>
      <c r="AG63" s="903"/>
      <c r="AH63" s="903"/>
      <c r="AI63" s="903"/>
      <c r="AJ63" s="903"/>
      <c r="AK63" s="903"/>
      <c r="AL63" s="903"/>
      <c r="AM63" s="903"/>
      <c r="AN63" s="837"/>
      <c r="AO63" s="837"/>
    </row>
    <row r="64" spans="1:41" s="838" customFormat="1">
      <c r="A64" s="368" t="s">
        <v>28</v>
      </c>
      <c r="B64" s="830" t="s">
        <v>97</v>
      </c>
      <c r="C64" s="363" t="s">
        <v>80</v>
      </c>
      <c r="D64" s="364" t="e">
        <f>'Pl 2016-20 PFC'!#REF!</f>
        <v>#REF!</v>
      </c>
      <c r="E64" s="756">
        <v>-1936138.97</v>
      </c>
      <c r="F64" s="756">
        <v>-1450000</v>
      </c>
      <c r="G64" s="756">
        <v>-1450000</v>
      </c>
      <c r="H64" s="756">
        <v>0</v>
      </c>
      <c r="I64" s="756">
        <v>-1530000</v>
      </c>
      <c r="J64" s="756">
        <v>-1530000</v>
      </c>
      <c r="K64" s="756">
        <v>-1430000</v>
      </c>
      <c r="L64" s="843">
        <f t="shared" si="3"/>
        <v>74.891318364404384</v>
      </c>
      <c r="M64" s="802"/>
      <c r="N64" s="802"/>
      <c r="O64" s="802"/>
      <c r="P64" s="802"/>
      <c r="Q64" s="802"/>
      <c r="R64" s="903"/>
      <c r="S64" s="903"/>
      <c r="T64" s="903"/>
      <c r="U64" s="903"/>
      <c r="V64" s="903"/>
      <c r="W64" s="903"/>
      <c r="X64" s="903"/>
      <c r="Y64" s="903"/>
      <c r="Z64" s="903"/>
      <c r="AA64" s="903"/>
      <c r="AB64" s="903"/>
      <c r="AC64" s="903"/>
      <c r="AD64" s="903"/>
      <c r="AE64" s="903"/>
      <c r="AF64" s="903"/>
      <c r="AG64" s="903"/>
      <c r="AH64" s="903"/>
      <c r="AI64" s="903"/>
      <c r="AJ64" s="903"/>
      <c r="AK64" s="903"/>
      <c r="AL64" s="903"/>
      <c r="AM64" s="903"/>
      <c r="AN64" s="837"/>
      <c r="AO64" s="837"/>
    </row>
    <row r="65" spans="1:41" s="838" customFormat="1">
      <c r="A65" s="368" t="s">
        <v>30</v>
      </c>
      <c r="B65" s="830" t="s">
        <v>98</v>
      </c>
      <c r="C65" s="363" t="s">
        <v>80</v>
      </c>
      <c r="D65" s="364" t="e">
        <f>'Pl 2016-20 PFC'!#REF!</f>
        <v>#REF!</v>
      </c>
      <c r="E65" s="756"/>
      <c r="F65" s="756"/>
      <c r="G65" s="756"/>
      <c r="H65" s="756"/>
      <c r="I65" s="756"/>
      <c r="J65" s="756"/>
      <c r="K65" s="756"/>
      <c r="L65" s="843"/>
      <c r="M65" s="802"/>
      <c r="N65" s="802"/>
      <c r="O65" s="802"/>
      <c r="P65" s="802"/>
      <c r="Q65" s="802"/>
      <c r="R65" s="903"/>
      <c r="S65" s="903"/>
      <c r="T65" s="903"/>
      <c r="U65" s="903"/>
      <c r="V65" s="903"/>
      <c r="W65" s="903"/>
      <c r="X65" s="903"/>
      <c r="Y65" s="903"/>
      <c r="Z65" s="903"/>
      <c r="AA65" s="903"/>
      <c r="AB65" s="903"/>
      <c r="AC65" s="903"/>
      <c r="AD65" s="903"/>
      <c r="AE65" s="903"/>
      <c r="AF65" s="903"/>
      <c r="AG65" s="903"/>
      <c r="AH65" s="903"/>
      <c r="AI65" s="903"/>
      <c r="AJ65" s="903"/>
      <c r="AK65" s="903"/>
      <c r="AL65" s="903"/>
      <c r="AM65" s="903"/>
      <c r="AN65" s="837"/>
      <c r="AO65" s="837"/>
    </row>
    <row r="66" spans="1:41" s="838" customFormat="1">
      <c r="A66" s="368" t="s">
        <v>34</v>
      </c>
      <c r="B66" s="830" t="s">
        <v>99</v>
      </c>
      <c r="C66" s="363" t="s">
        <v>80</v>
      </c>
      <c r="D66" s="364" t="e">
        <f>'Pl 2016-20 PFC'!#REF!</f>
        <v>#REF!</v>
      </c>
      <c r="E66" s="756">
        <v>-734877672.58000004</v>
      </c>
      <c r="F66" s="756">
        <v>-884394505</v>
      </c>
      <c r="G66" s="756">
        <v>-884394505</v>
      </c>
      <c r="H66" s="756">
        <v>0</v>
      </c>
      <c r="I66" s="756">
        <v>-915972760</v>
      </c>
      <c r="J66" s="756">
        <v>-934388811.92999995</v>
      </c>
      <c r="K66" s="756">
        <v>-964079339</v>
      </c>
      <c r="L66" s="843">
        <f t="shared" si="3"/>
        <v>120.34581237106823</v>
      </c>
      <c r="M66" s="802"/>
      <c r="N66" s="802"/>
      <c r="O66" s="802"/>
      <c r="P66" s="802"/>
      <c r="Q66" s="802"/>
      <c r="R66" s="903"/>
      <c r="S66" s="903"/>
      <c r="T66" s="903"/>
      <c r="U66" s="903"/>
      <c r="V66" s="903"/>
      <c r="W66" s="903"/>
      <c r="X66" s="903"/>
      <c r="Y66" s="903"/>
      <c r="Z66" s="903"/>
      <c r="AA66" s="903"/>
      <c r="AB66" s="903"/>
      <c r="AC66" s="903"/>
      <c r="AD66" s="903"/>
      <c r="AE66" s="903"/>
      <c r="AF66" s="903"/>
      <c r="AG66" s="903"/>
      <c r="AH66" s="903"/>
      <c r="AI66" s="903"/>
      <c r="AJ66" s="903"/>
      <c r="AK66" s="903"/>
      <c r="AL66" s="903"/>
      <c r="AM66" s="903"/>
      <c r="AN66" s="837"/>
      <c r="AO66" s="837"/>
    </row>
    <row r="67" spans="1:41" s="838" customFormat="1">
      <c r="A67" s="368" t="s">
        <v>37</v>
      </c>
      <c r="B67" s="830" t="s">
        <v>100</v>
      </c>
      <c r="C67" s="363" t="s">
        <v>80</v>
      </c>
      <c r="D67" s="364" t="e">
        <f>'Pl 2016-20 PFC'!#REF!</f>
        <v>#REF!</v>
      </c>
      <c r="E67" s="756">
        <v>-2211879.92</v>
      </c>
      <c r="F67" s="756">
        <v>-3300000</v>
      </c>
      <c r="G67" s="756">
        <v>-3300000</v>
      </c>
      <c r="H67" s="756">
        <v>0</v>
      </c>
      <c r="I67" s="756">
        <v>-3800000</v>
      </c>
      <c r="J67" s="756">
        <v>-3800000</v>
      </c>
      <c r="K67" s="756">
        <v>-3800000</v>
      </c>
      <c r="L67" s="843">
        <f t="shared" si="3"/>
        <v>149.1943559033711</v>
      </c>
      <c r="M67" s="802"/>
      <c r="N67" s="802"/>
      <c r="O67" s="802"/>
      <c r="P67" s="802"/>
      <c r="Q67" s="802"/>
      <c r="R67" s="903"/>
      <c r="S67" s="903"/>
      <c r="T67" s="903"/>
      <c r="U67" s="903"/>
      <c r="V67" s="903"/>
      <c r="W67" s="903"/>
      <c r="X67" s="903"/>
      <c r="Y67" s="903"/>
      <c r="Z67" s="903"/>
      <c r="AA67" s="903"/>
      <c r="AB67" s="903"/>
      <c r="AC67" s="903"/>
      <c r="AD67" s="903"/>
      <c r="AE67" s="903"/>
      <c r="AF67" s="903"/>
      <c r="AG67" s="903"/>
      <c r="AH67" s="903"/>
      <c r="AI67" s="903"/>
      <c r="AJ67" s="903"/>
      <c r="AK67" s="903"/>
      <c r="AL67" s="903"/>
      <c r="AM67" s="903"/>
      <c r="AN67" s="837"/>
      <c r="AO67" s="837"/>
    </row>
    <row r="68" spans="1:41" s="914" customFormat="1" ht="12.75">
      <c r="A68" s="927"/>
      <c r="B68" s="928"/>
      <c r="C68" s="929"/>
      <c r="D68" s="929"/>
      <c r="E68" s="758"/>
      <c r="F68" s="758"/>
      <c r="G68" s="758"/>
      <c r="H68" s="758"/>
      <c r="I68" s="758"/>
      <c r="J68" s="758"/>
      <c r="K68" s="758"/>
      <c r="L68" s="844"/>
      <c r="M68" s="808"/>
      <c r="N68" s="808"/>
      <c r="O68" s="808"/>
      <c r="P68" s="808"/>
      <c r="Q68" s="808"/>
      <c r="R68" s="930"/>
      <c r="S68" s="930"/>
      <c r="T68" s="930"/>
      <c r="U68" s="930"/>
      <c r="V68" s="930"/>
      <c r="W68" s="930"/>
      <c r="X68" s="930"/>
      <c r="Y68" s="930"/>
      <c r="Z68" s="930"/>
      <c r="AA68" s="930"/>
      <c r="AB68" s="930"/>
      <c r="AC68" s="930"/>
      <c r="AD68" s="930"/>
      <c r="AE68" s="930"/>
      <c r="AF68" s="930"/>
      <c r="AG68" s="930"/>
      <c r="AH68" s="930"/>
      <c r="AI68" s="930"/>
      <c r="AJ68" s="930"/>
      <c r="AK68" s="930"/>
      <c r="AL68" s="930"/>
      <c r="AM68" s="930"/>
      <c r="AN68" s="913"/>
      <c r="AO68" s="913"/>
    </row>
    <row r="69" spans="1:41" s="897" customFormat="1">
      <c r="A69" s="931" t="s">
        <v>580</v>
      </c>
      <c r="B69" s="932" t="s">
        <v>350</v>
      </c>
      <c r="C69" s="933" t="s">
        <v>80</v>
      </c>
      <c r="D69" s="934" t="e">
        <f>SUM(D71,D75,D76,D77,D78)</f>
        <v>#REF!</v>
      </c>
      <c r="E69" s="935">
        <v>4640940975.9300003</v>
      </c>
      <c r="F69" s="935">
        <v>4619643508</v>
      </c>
      <c r="G69" s="935">
        <v>4618558106</v>
      </c>
      <c r="H69" s="935">
        <v>-1085402</v>
      </c>
      <c r="I69" s="935">
        <v>4725382054</v>
      </c>
      <c r="J69" s="935">
        <v>4895688136</v>
      </c>
      <c r="K69" s="935">
        <v>5053185141</v>
      </c>
      <c r="L69" s="936">
        <f t="shared" si="3"/>
        <v>99.517708368925881</v>
      </c>
      <c r="M69" s="800"/>
      <c r="N69" s="800"/>
      <c r="O69" s="800"/>
      <c r="P69" s="800"/>
      <c r="Q69" s="800"/>
      <c r="R69" s="896"/>
      <c r="S69" s="896"/>
      <c r="T69" s="896"/>
      <c r="U69" s="896"/>
      <c r="V69" s="896"/>
      <c r="W69" s="896"/>
      <c r="X69" s="896"/>
      <c r="Y69" s="896"/>
      <c r="Z69" s="896"/>
      <c r="AA69" s="896"/>
      <c r="AB69" s="896"/>
      <c r="AC69" s="896"/>
      <c r="AD69" s="896"/>
      <c r="AE69" s="896"/>
      <c r="AF69" s="896"/>
      <c r="AG69" s="896"/>
      <c r="AH69" s="896"/>
      <c r="AI69" s="896"/>
      <c r="AJ69" s="896"/>
      <c r="AK69" s="896"/>
      <c r="AL69" s="896"/>
      <c r="AM69" s="896"/>
      <c r="AN69" s="896"/>
      <c r="AO69" s="896"/>
    </row>
    <row r="70" spans="1:41" s="914" customFormat="1" ht="9.9499999999999993" customHeight="1">
      <c r="A70" s="937"/>
      <c r="B70" s="938"/>
      <c r="C70" s="939"/>
      <c r="D70" s="939"/>
      <c r="E70" s="940"/>
      <c r="F70" s="941"/>
      <c r="G70" s="941"/>
      <c r="H70" s="941"/>
      <c r="I70" s="941"/>
      <c r="J70" s="941"/>
      <c r="K70" s="941"/>
      <c r="L70" s="942"/>
      <c r="M70" s="808"/>
      <c r="N70" s="808"/>
      <c r="O70" s="808"/>
      <c r="P70" s="808"/>
      <c r="Q70" s="808"/>
      <c r="R70" s="930"/>
      <c r="S70" s="930"/>
      <c r="T70" s="930"/>
      <c r="U70" s="930"/>
      <c r="V70" s="930"/>
      <c r="W70" s="930"/>
      <c r="X70" s="930"/>
      <c r="Y70" s="930"/>
      <c r="Z70" s="930"/>
      <c r="AA70" s="930"/>
      <c r="AB70" s="930"/>
      <c r="AC70" s="930"/>
      <c r="AD70" s="930"/>
      <c r="AE70" s="930"/>
      <c r="AF70" s="930"/>
      <c r="AG70" s="930"/>
      <c r="AH70" s="930"/>
      <c r="AI70" s="930"/>
      <c r="AJ70" s="930"/>
      <c r="AK70" s="930"/>
      <c r="AL70" s="930"/>
      <c r="AM70" s="930"/>
      <c r="AN70" s="913"/>
      <c r="AO70" s="913"/>
    </row>
    <row r="71" spans="1:41">
      <c r="A71" s="361">
        <v>1</v>
      </c>
      <c r="B71" s="830" t="s">
        <v>351</v>
      </c>
      <c r="C71" s="363" t="s">
        <v>80</v>
      </c>
      <c r="D71" s="364" t="e">
        <f>D72</f>
        <v>#REF!</v>
      </c>
      <c r="E71" s="756">
        <v>743360000</v>
      </c>
      <c r="F71" s="756">
        <v>745360000</v>
      </c>
      <c r="G71" s="756">
        <v>745360000</v>
      </c>
      <c r="H71" s="756">
        <v>0</v>
      </c>
      <c r="I71" s="756">
        <v>745360000</v>
      </c>
      <c r="J71" s="756">
        <v>745360000</v>
      </c>
      <c r="K71" s="756">
        <v>745360000</v>
      </c>
      <c r="L71" s="843">
        <f t="shared" si="3"/>
        <v>100.26904864399484</v>
      </c>
      <c r="M71" s="794"/>
      <c r="N71" s="794"/>
      <c r="O71" s="794"/>
      <c r="P71" s="794"/>
      <c r="Q71" s="794"/>
    </row>
    <row r="72" spans="1:41">
      <c r="A72" s="361" t="s">
        <v>16</v>
      </c>
      <c r="B72" s="830" t="s">
        <v>352</v>
      </c>
      <c r="C72" s="363" t="s">
        <v>107</v>
      </c>
      <c r="D72" s="364" t="e">
        <f>'Pl 2016-20 PFC'!#REF!+'Pl 2016-20 PFC'!#REF!</f>
        <v>#REF!</v>
      </c>
      <c r="E72" s="756">
        <v>743360000</v>
      </c>
      <c r="F72" s="756">
        <v>745360000</v>
      </c>
      <c r="G72" s="756">
        <v>745360000</v>
      </c>
      <c r="H72" s="756">
        <v>0</v>
      </c>
      <c r="I72" s="756">
        <v>745360000</v>
      </c>
      <c r="J72" s="756">
        <v>745360000</v>
      </c>
      <c r="K72" s="756">
        <v>745360000</v>
      </c>
      <c r="L72" s="843">
        <f t="shared" si="3"/>
        <v>100.26904864399484</v>
      </c>
      <c r="M72" s="794"/>
      <c r="N72" s="794"/>
      <c r="O72" s="794"/>
      <c r="P72" s="794"/>
      <c r="Q72" s="794"/>
    </row>
    <row r="73" spans="1:41" ht="49.5" customHeight="1">
      <c r="A73" s="361" t="s">
        <v>142</v>
      </c>
      <c r="B73" s="943" t="s">
        <v>647</v>
      </c>
      <c r="C73" s="944" t="s">
        <v>107</v>
      </c>
      <c r="D73" s="945" t="e">
        <f>'Pl 2016-20 PFC'!#REF!</f>
        <v>#REF!</v>
      </c>
      <c r="E73" s="946">
        <v>28000000</v>
      </c>
      <c r="F73" s="946">
        <v>28500000</v>
      </c>
      <c r="G73" s="946">
        <v>28500000</v>
      </c>
      <c r="H73" s="946">
        <v>0</v>
      </c>
      <c r="I73" s="946">
        <v>29000000</v>
      </c>
      <c r="J73" s="946">
        <v>29500000</v>
      </c>
      <c r="K73" s="946">
        <v>30000000</v>
      </c>
      <c r="L73" s="947">
        <f t="shared" si="3"/>
        <v>101.78571428571429</v>
      </c>
      <c r="M73" s="794"/>
      <c r="N73" s="794"/>
      <c r="O73" s="794"/>
      <c r="P73" s="794"/>
      <c r="Q73" s="794"/>
    </row>
    <row r="74" spans="1:41">
      <c r="A74" s="361" t="s">
        <v>145</v>
      </c>
      <c r="B74" s="830" t="s">
        <v>648</v>
      </c>
      <c r="C74" s="363" t="s">
        <v>107</v>
      </c>
      <c r="D74" s="364" t="e">
        <f>'Pl 2016-20 PFC'!#REF!</f>
        <v>#REF!</v>
      </c>
      <c r="E74" s="756">
        <v>715360000</v>
      </c>
      <c r="F74" s="756">
        <v>716860000</v>
      </c>
      <c r="G74" s="756">
        <v>716860000</v>
      </c>
      <c r="H74" s="756">
        <v>0</v>
      </c>
      <c r="I74" s="756">
        <v>716360000</v>
      </c>
      <c r="J74" s="756">
        <v>715860000</v>
      </c>
      <c r="K74" s="756">
        <v>715360000</v>
      </c>
      <c r="L74" s="843">
        <f t="shared" si="3"/>
        <v>100.20968463430999</v>
      </c>
      <c r="M74" s="794"/>
      <c r="N74" s="794"/>
      <c r="O74" s="794"/>
      <c r="P74" s="794"/>
      <c r="Q74" s="794"/>
    </row>
    <row r="75" spans="1:41">
      <c r="A75" s="361">
        <v>2</v>
      </c>
      <c r="B75" s="830" t="s">
        <v>110</v>
      </c>
      <c r="C75" s="363" t="s">
        <v>106</v>
      </c>
      <c r="D75" s="364" t="e">
        <f>'Pl 2016-20 PFC'!#REF!</f>
        <v>#REF!</v>
      </c>
      <c r="E75" s="756">
        <v>46900000</v>
      </c>
      <c r="F75" s="756">
        <v>14167000</v>
      </c>
      <c r="G75" s="756">
        <v>0</v>
      </c>
      <c r="H75" s="756">
        <v>-14167000</v>
      </c>
      <c r="I75" s="756">
        <v>0</v>
      </c>
      <c r="J75" s="756">
        <v>0</v>
      </c>
      <c r="K75" s="756">
        <v>0</v>
      </c>
      <c r="L75" s="843">
        <f t="shared" si="3"/>
        <v>0</v>
      </c>
      <c r="M75" s="794"/>
      <c r="N75" s="794"/>
      <c r="O75" s="794"/>
      <c r="P75" s="794"/>
      <c r="Q75" s="794"/>
    </row>
    <row r="76" spans="1:41">
      <c r="A76" s="361">
        <v>3</v>
      </c>
      <c r="B76" s="830" t="s">
        <v>354</v>
      </c>
      <c r="C76" s="363" t="s">
        <v>112</v>
      </c>
      <c r="D76" s="364" t="e">
        <f>'Pl 2016-20 PFC'!#REF!</f>
        <v>#REF!</v>
      </c>
      <c r="E76" s="756">
        <v>3620789367</v>
      </c>
      <c r="F76" s="756">
        <v>3648380374</v>
      </c>
      <c r="G76" s="756">
        <v>3648380374</v>
      </c>
      <c r="H76" s="756">
        <v>0</v>
      </c>
      <c r="I76" s="756">
        <v>3785138406</v>
      </c>
      <c r="J76" s="756">
        <v>3961484288</v>
      </c>
      <c r="K76" s="756">
        <v>4119835693</v>
      </c>
      <c r="L76" s="843">
        <f t="shared" si="3"/>
        <v>100.76201635067385</v>
      </c>
      <c r="M76" s="794"/>
      <c r="N76" s="794"/>
      <c r="O76" s="794"/>
      <c r="P76" s="794"/>
      <c r="Q76" s="794"/>
    </row>
    <row r="77" spans="1:41">
      <c r="A77" s="361">
        <v>4</v>
      </c>
      <c r="B77" s="830" t="s">
        <v>355</v>
      </c>
      <c r="C77" s="363" t="s">
        <v>114</v>
      </c>
      <c r="D77" s="364" t="e">
        <f>'Pl 2016-20 PFC'!#REF!</f>
        <v>#REF!</v>
      </c>
      <c r="E77" s="756">
        <v>2103794.75</v>
      </c>
      <c r="F77" s="756">
        <v>2155000</v>
      </c>
      <c r="G77" s="756">
        <v>2155000</v>
      </c>
      <c r="H77" s="756">
        <v>0</v>
      </c>
      <c r="I77" s="756">
        <v>2155000</v>
      </c>
      <c r="J77" s="756">
        <v>2155000</v>
      </c>
      <c r="K77" s="756">
        <v>2155000</v>
      </c>
      <c r="L77" s="843">
        <f t="shared" si="3"/>
        <v>102.43394703784674</v>
      </c>
      <c r="M77" s="794"/>
      <c r="N77" s="794"/>
      <c r="O77" s="794"/>
      <c r="P77" s="794"/>
      <c r="Q77" s="794"/>
    </row>
    <row r="78" spans="1:41">
      <c r="A78" s="361">
        <v>5</v>
      </c>
      <c r="B78" s="830" t="s">
        <v>356</v>
      </c>
      <c r="C78" s="363" t="s">
        <v>80</v>
      </c>
      <c r="D78" s="364" t="e">
        <f>'Pl 2016-20 PFC'!#REF!</f>
        <v>#REF!</v>
      </c>
      <c r="E78" s="756">
        <v>227787814.17999998</v>
      </c>
      <c r="F78" s="756">
        <v>209581134</v>
      </c>
      <c r="G78" s="756">
        <v>222662732</v>
      </c>
      <c r="H78" s="756">
        <v>13081598</v>
      </c>
      <c r="I78" s="756">
        <v>192728648</v>
      </c>
      <c r="J78" s="756">
        <v>186688848</v>
      </c>
      <c r="K78" s="756">
        <v>185834448</v>
      </c>
      <c r="L78" s="843">
        <f t="shared" si="3"/>
        <v>97.750063058267855</v>
      </c>
      <c r="M78" s="794"/>
      <c r="N78" s="794"/>
      <c r="O78" s="794"/>
      <c r="P78" s="794"/>
      <c r="Q78" s="794"/>
    </row>
    <row r="79" spans="1:41" s="949" customFormat="1">
      <c r="A79" s="361" t="s">
        <v>26</v>
      </c>
      <c r="B79" s="830" t="s">
        <v>357</v>
      </c>
      <c r="C79" s="363" t="s">
        <v>125</v>
      </c>
      <c r="D79" s="364" t="e">
        <f>'Pl 2016-20 PFC'!#REF!</f>
        <v>#REF!</v>
      </c>
      <c r="E79" s="756">
        <v>62781460</v>
      </c>
      <c r="F79" s="756">
        <v>49198250</v>
      </c>
      <c r="G79" s="756">
        <v>52279848</v>
      </c>
      <c r="H79" s="756">
        <v>3081598</v>
      </c>
      <c r="I79" s="756">
        <v>50531998</v>
      </c>
      <c r="J79" s="756">
        <v>50334448</v>
      </c>
      <c r="K79" s="756">
        <v>50213898</v>
      </c>
      <c r="L79" s="843">
        <f t="shared" si="3"/>
        <v>83.272749630225235</v>
      </c>
      <c r="M79" s="809"/>
      <c r="N79" s="809"/>
      <c r="O79" s="809"/>
      <c r="P79" s="809"/>
      <c r="Q79" s="809"/>
      <c r="R79" s="948"/>
      <c r="S79" s="948"/>
      <c r="T79" s="948"/>
      <c r="U79" s="948"/>
      <c r="V79" s="948"/>
      <c r="W79" s="948"/>
      <c r="X79" s="948"/>
      <c r="Y79" s="948"/>
      <c r="Z79" s="948"/>
      <c r="AA79" s="948"/>
      <c r="AB79" s="948"/>
      <c r="AC79" s="948"/>
      <c r="AD79" s="948"/>
      <c r="AE79" s="948"/>
      <c r="AF79" s="948"/>
      <c r="AG79" s="948"/>
      <c r="AH79" s="948"/>
      <c r="AI79" s="948"/>
      <c r="AJ79" s="948"/>
      <c r="AK79" s="948"/>
      <c r="AL79" s="948"/>
      <c r="AM79" s="948"/>
    </row>
    <row r="80" spans="1:41" s="913" customFormat="1" ht="11.25">
      <c r="A80" s="950"/>
      <c r="B80" s="951"/>
      <c r="C80" s="929"/>
      <c r="D80" s="929"/>
      <c r="E80" s="758"/>
      <c r="F80" s="758"/>
      <c r="G80" s="758"/>
      <c r="H80" s="758"/>
      <c r="I80" s="758"/>
      <c r="J80" s="758"/>
      <c r="K80" s="758"/>
      <c r="L80" s="844"/>
      <c r="M80" s="808"/>
      <c r="N80" s="808"/>
      <c r="O80" s="808"/>
      <c r="P80" s="808"/>
      <c r="Q80" s="808"/>
      <c r="R80" s="930"/>
      <c r="S80" s="930"/>
      <c r="T80" s="930"/>
      <c r="U80" s="930"/>
      <c r="V80" s="930"/>
      <c r="W80" s="930"/>
      <c r="X80" s="930"/>
      <c r="Y80" s="930"/>
      <c r="Z80" s="930"/>
      <c r="AA80" s="930"/>
      <c r="AB80" s="930"/>
      <c r="AC80" s="930"/>
      <c r="AD80" s="930"/>
      <c r="AE80" s="930"/>
      <c r="AF80" s="930"/>
      <c r="AG80" s="930"/>
      <c r="AH80" s="930"/>
      <c r="AI80" s="930"/>
      <c r="AJ80" s="930"/>
      <c r="AK80" s="930"/>
      <c r="AL80" s="930"/>
      <c r="AM80" s="930"/>
    </row>
    <row r="81" spans="1:41" s="897" customFormat="1" ht="15" customHeight="1">
      <c r="A81" s="931" t="s">
        <v>631</v>
      </c>
      <c r="B81" s="952" t="s">
        <v>359</v>
      </c>
      <c r="C81" s="953" t="s">
        <v>80</v>
      </c>
      <c r="D81" s="954" t="e">
        <f>SUM(D83,D89,D92,D93,D104,D108,D113)</f>
        <v>#REF!</v>
      </c>
      <c r="E81" s="955" t="e">
        <f>'Pl 2014-17 PFC MF'!E116</f>
        <v>#REF!</v>
      </c>
      <c r="F81" s="956"/>
      <c r="G81" s="956">
        <f>'Pl 2014-17 PFC MF'!G116</f>
        <v>4913734000</v>
      </c>
      <c r="H81" s="956"/>
      <c r="I81" s="956">
        <f>'Pl 2014-17 PFC MF'!H116</f>
        <v>0</v>
      </c>
      <c r="J81" s="956">
        <f>'Pl 2014-17 PFC MF'!I116</f>
        <v>4913734000</v>
      </c>
      <c r="K81" s="956" t="e">
        <f>'Pl 2014-17 PFC MF'!J116</f>
        <v>#REF!</v>
      </c>
      <c r="L81" s="957" t="e">
        <f t="shared" si="3"/>
        <v>#REF!</v>
      </c>
      <c r="M81" s="800"/>
      <c r="N81" s="800"/>
      <c r="O81" s="800"/>
      <c r="P81" s="800"/>
      <c r="Q81" s="800"/>
      <c r="R81" s="896"/>
      <c r="S81" s="896"/>
      <c r="T81" s="896"/>
      <c r="U81" s="896"/>
      <c r="V81" s="896"/>
      <c r="W81" s="896"/>
      <c r="X81" s="896"/>
      <c r="Y81" s="896"/>
      <c r="Z81" s="896"/>
      <c r="AA81" s="896"/>
      <c r="AB81" s="896"/>
      <c r="AC81" s="896"/>
      <c r="AD81" s="896"/>
      <c r="AE81" s="896"/>
      <c r="AF81" s="896"/>
      <c r="AG81" s="896"/>
      <c r="AH81" s="896"/>
      <c r="AI81" s="896"/>
      <c r="AJ81" s="896"/>
      <c r="AK81" s="896"/>
      <c r="AL81" s="896"/>
      <c r="AM81" s="896"/>
      <c r="AN81" s="896"/>
      <c r="AO81" s="896"/>
    </row>
    <row r="82" spans="1:41" s="914" customFormat="1" ht="12.75" customHeight="1">
      <c r="A82" s="937"/>
      <c r="B82" s="958"/>
      <c r="C82" s="959"/>
      <c r="D82" s="960"/>
      <c r="E82" s="961"/>
      <c r="F82" s="961"/>
      <c r="G82" s="961"/>
      <c r="H82" s="961"/>
      <c r="I82" s="961"/>
      <c r="J82" s="961"/>
      <c r="K82" s="961"/>
      <c r="L82" s="962"/>
      <c r="M82" s="808"/>
      <c r="N82" s="808"/>
      <c r="O82" s="808"/>
      <c r="P82" s="808"/>
      <c r="Q82" s="808"/>
      <c r="R82" s="930"/>
      <c r="S82" s="930"/>
      <c r="T82" s="930"/>
      <c r="U82" s="930"/>
      <c r="V82" s="930"/>
      <c r="W82" s="930"/>
      <c r="X82" s="930"/>
      <c r="Y82" s="930"/>
      <c r="Z82" s="930"/>
      <c r="AA82" s="930"/>
      <c r="AB82" s="930"/>
      <c r="AC82" s="930"/>
      <c r="AD82" s="930"/>
      <c r="AE82" s="930"/>
      <c r="AF82" s="930"/>
      <c r="AG82" s="930"/>
      <c r="AH82" s="930"/>
      <c r="AI82" s="930"/>
      <c r="AJ82" s="930"/>
      <c r="AK82" s="930"/>
      <c r="AL82" s="930"/>
      <c r="AM82" s="930"/>
      <c r="AN82" s="913"/>
      <c r="AO82" s="913"/>
    </row>
    <row r="83" spans="1:41">
      <c r="A83" s="361">
        <v>1</v>
      </c>
      <c r="B83" s="830" t="s">
        <v>140</v>
      </c>
      <c r="C83" s="363" t="s">
        <v>80</v>
      </c>
      <c r="D83" s="364" t="e">
        <f>SUM(D84,D87)</f>
        <v>#REF!</v>
      </c>
      <c r="E83" s="756">
        <v>3407668793.5300002</v>
      </c>
      <c r="F83" s="756">
        <v>3577080000</v>
      </c>
      <c r="G83" s="756">
        <v>3452643000</v>
      </c>
      <c r="H83" s="756">
        <v>-124437000</v>
      </c>
      <c r="I83" s="756">
        <v>3459616000</v>
      </c>
      <c r="J83" s="756">
        <v>3472698000</v>
      </c>
      <c r="K83" s="756">
        <v>3480125000</v>
      </c>
      <c r="L83" s="843">
        <f t="shared" si="3"/>
        <v>101.31979394697603</v>
      </c>
      <c r="M83" s="794"/>
      <c r="N83" s="794"/>
      <c r="O83" s="794"/>
      <c r="P83" s="794"/>
      <c r="Q83" s="794"/>
    </row>
    <row r="84" spans="1:41" s="838" customFormat="1">
      <c r="A84" s="361" t="s">
        <v>16</v>
      </c>
      <c r="B84" s="830" t="s">
        <v>360</v>
      </c>
      <c r="C84" s="363" t="s">
        <v>80</v>
      </c>
      <c r="D84" s="364" t="e">
        <f>SUM(D85:D86)</f>
        <v>#REF!</v>
      </c>
      <c r="E84" s="756">
        <v>144535793.53</v>
      </c>
      <c r="F84" s="756">
        <v>159140000</v>
      </c>
      <c r="G84" s="756">
        <v>146640000</v>
      </c>
      <c r="H84" s="756">
        <v>-12500000</v>
      </c>
      <c r="I84" s="756">
        <v>141220000</v>
      </c>
      <c r="J84" s="756">
        <v>148220000</v>
      </c>
      <c r="K84" s="756">
        <v>149220000</v>
      </c>
      <c r="L84" s="843">
        <f t="shared" si="3"/>
        <v>101.45583762928817</v>
      </c>
      <c r="M84" s="802"/>
      <c r="N84" s="802"/>
      <c r="O84" s="802"/>
      <c r="P84" s="802"/>
      <c r="Q84" s="802"/>
      <c r="R84" s="903"/>
      <c r="S84" s="903"/>
      <c r="T84" s="903"/>
      <c r="U84" s="903"/>
      <c r="V84" s="903"/>
      <c r="W84" s="903"/>
      <c r="X84" s="903"/>
      <c r="Y84" s="903"/>
      <c r="Z84" s="903"/>
      <c r="AA84" s="903"/>
      <c r="AB84" s="903"/>
      <c r="AC84" s="903"/>
      <c r="AD84" s="903"/>
      <c r="AE84" s="903"/>
      <c r="AF84" s="903"/>
      <c r="AG84" s="903"/>
      <c r="AH84" s="903"/>
      <c r="AI84" s="903"/>
      <c r="AJ84" s="903"/>
      <c r="AK84" s="903"/>
      <c r="AL84" s="903"/>
      <c r="AM84" s="903"/>
      <c r="AN84" s="837"/>
      <c r="AO84" s="837"/>
    </row>
    <row r="85" spans="1:41" s="838" customFormat="1">
      <c r="A85" s="361" t="s">
        <v>142</v>
      </c>
      <c r="B85" s="830" t="s">
        <v>361</v>
      </c>
      <c r="C85" s="363" t="s">
        <v>144</v>
      </c>
      <c r="D85" s="364" t="e">
        <f>SUM(#REF!)</f>
        <v>#REF!</v>
      </c>
      <c r="E85" s="756">
        <v>139544572.19</v>
      </c>
      <c r="F85" s="756">
        <v>159140000</v>
      </c>
      <c r="G85" s="756">
        <v>146640000</v>
      </c>
      <c r="H85" s="756">
        <v>-12500000</v>
      </c>
      <c r="I85" s="756">
        <v>141220000</v>
      </c>
      <c r="J85" s="756">
        <v>148220000</v>
      </c>
      <c r="K85" s="756">
        <v>149220000</v>
      </c>
      <c r="L85" s="843">
        <f t="shared" si="3"/>
        <v>105.08470354571661</v>
      </c>
      <c r="M85" s="803"/>
      <c r="N85" s="802"/>
      <c r="O85" s="802"/>
      <c r="P85" s="802"/>
      <c r="Q85" s="802"/>
      <c r="R85" s="903"/>
      <c r="S85" s="903"/>
      <c r="T85" s="903"/>
      <c r="U85" s="903"/>
      <c r="V85" s="903"/>
      <c r="W85" s="903"/>
      <c r="X85" s="903"/>
      <c r="Y85" s="903"/>
      <c r="Z85" s="903"/>
      <c r="AA85" s="903"/>
      <c r="AB85" s="903"/>
      <c r="AC85" s="903"/>
      <c r="AD85" s="903"/>
      <c r="AE85" s="903"/>
      <c r="AF85" s="903"/>
      <c r="AG85" s="903"/>
      <c r="AH85" s="903"/>
      <c r="AI85" s="903"/>
      <c r="AJ85" s="903"/>
      <c r="AK85" s="903"/>
      <c r="AL85" s="903"/>
      <c r="AM85" s="903"/>
      <c r="AN85" s="837"/>
      <c r="AO85" s="837"/>
    </row>
    <row r="86" spans="1:41" s="838" customFormat="1">
      <c r="A86" s="361" t="s">
        <v>145</v>
      </c>
      <c r="B86" s="830" t="s">
        <v>362</v>
      </c>
      <c r="C86" s="363" t="s">
        <v>147</v>
      </c>
      <c r="D86" s="364" t="e">
        <f>SUM(#REF!)</f>
        <v>#REF!</v>
      </c>
      <c r="E86" s="756">
        <v>4991221.34</v>
      </c>
      <c r="F86" s="756">
        <v>0</v>
      </c>
      <c r="G86" s="756">
        <v>0</v>
      </c>
      <c r="H86" s="756">
        <v>0</v>
      </c>
      <c r="I86" s="756">
        <v>0</v>
      </c>
      <c r="J86" s="756">
        <v>0</v>
      </c>
      <c r="K86" s="756">
        <v>0</v>
      </c>
      <c r="L86" s="843">
        <f t="shared" si="3"/>
        <v>0</v>
      </c>
      <c r="M86" s="802"/>
      <c r="N86" s="802"/>
      <c r="O86" s="802"/>
      <c r="P86" s="802"/>
      <c r="Q86" s="802"/>
      <c r="R86" s="903"/>
      <c r="S86" s="903"/>
      <c r="T86" s="903"/>
      <c r="U86" s="903"/>
      <c r="V86" s="903"/>
      <c r="W86" s="903"/>
      <c r="X86" s="903"/>
      <c r="Y86" s="903"/>
      <c r="Z86" s="903"/>
      <c r="AA86" s="903"/>
      <c r="AB86" s="903"/>
      <c r="AC86" s="903"/>
      <c r="AD86" s="903"/>
      <c r="AE86" s="903"/>
      <c r="AF86" s="903"/>
      <c r="AG86" s="903"/>
      <c r="AH86" s="903"/>
      <c r="AI86" s="903"/>
      <c r="AJ86" s="903"/>
      <c r="AK86" s="903"/>
      <c r="AL86" s="903"/>
      <c r="AM86" s="903"/>
      <c r="AN86" s="837"/>
      <c r="AO86" s="837"/>
    </row>
    <row r="87" spans="1:41" s="838" customFormat="1">
      <c r="A87" s="361" t="s">
        <v>17</v>
      </c>
      <c r="B87" s="830" t="s">
        <v>372</v>
      </c>
      <c r="C87" s="363" t="s">
        <v>80</v>
      </c>
      <c r="D87" s="364" t="e">
        <f>SUM(D88:D88)</f>
        <v>#REF!</v>
      </c>
      <c r="E87" s="756">
        <v>3263133000</v>
      </c>
      <c r="F87" s="756">
        <v>3417940000</v>
      </c>
      <c r="G87" s="756">
        <v>3306003000</v>
      </c>
      <c r="H87" s="756">
        <v>-111937000</v>
      </c>
      <c r="I87" s="756">
        <v>3318396000</v>
      </c>
      <c r="J87" s="756">
        <v>3324478000</v>
      </c>
      <c r="K87" s="756">
        <v>3330905000</v>
      </c>
      <c r="L87" s="843">
        <f t="shared" si="3"/>
        <v>101.31376808729524</v>
      </c>
      <c r="M87" s="802"/>
      <c r="N87" s="802"/>
      <c r="O87" s="802"/>
      <c r="P87" s="802"/>
      <c r="Q87" s="802"/>
      <c r="R87" s="903"/>
      <c r="S87" s="903"/>
      <c r="T87" s="903"/>
      <c r="U87" s="903"/>
      <c r="V87" s="903"/>
      <c r="W87" s="903"/>
      <c r="X87" s="903"/>
      <c r="Y87" s="903"/>
      <c r="Z87" s="903"/>
      <c r="AA87" s="903"/>
      <c r="AB87" s="903"/>
      <c r="AC87" s="903"/>
      <c r="AD87" s="903"/>
      <c r="AE87" s="903"/>
      <c r="AF87" s="903"/>
      <c r="AG87" s="903"/>
      <c r="AH87" s="903"/>
      <c r="AI87" s="903"/>
      <c r="AJ87" s="903"/>
      <c r="AK87" s="903"/>
      <c r="AL87" s="903"/>
      <c r="AM87" s="903"/>
      <c r="AN87" s="837"/>
      <c r="AO87" s="837"/>
    </row>
    <row r="88" spans="1:41" s="837" customFormat="1">
      <c r="A88" s="361" t="s">
        <v>168</v>
      </c>
      <c r="B88" s="830" t="s">
        <v>361</v>
      </c>
      <c r="C88" s="363" t="s">
        <v>169</v>
      </c>
      <c r="D88" s="364" t="e">
        <f>SUM(#REF!,#REF!,#REF!,#REF!,#REF!,#REF!,#REF!,#REF!,#REF!)</f>
        <v>#REF!</v>
      </c>
      <c r="E88" s="756">
        <v>3263133000</v>
      </c>
      <c r="F88" s="756">
        <v>3417940000</v>
      </c>
      <c r="G88" s="756">
        <v>3306003000</v>
      </c>
      <c r="H88" s="756">
        <v>-111937000</v>
      </c>
      <c r="I88" s="756">
        <v>3318396000</v>
      </c>
      <c r="J88" s="756">
        <v>3324478000</v>
      </c>
      <c r="K88" s="756">
        <v>3330905000</v>
      </c>
      <c r="L88" s="843">
        <f t="shared" si="3"/>
        <v>101.31376808729524</v>
      </c>
      <c r="M88" s="802"/>
      <c r="N88" s="802"/>
      <c r="O88" s="802"/>
      <c r="P88" s="802"/>
      <c r="Q88" s="802"/>
      <c r="R88" s="903"/>
      <c r="S88" s="903"/>
      <c r="T88" s="903"/>
      <c r="U88" s="903"/>
      <c r="V88" s="903"/>
      <c r="W88" s="903"/>
      <c r="X88" s="903"/>
      <c r="Y88" s="903"/>
      <c r="Z88" s="903"/>
      <c r="AA88" s="903"/>
      <c r="AB88" s="903"/>
      <c r="AC88" s="903"/>
      <c r="AD88" s="903"/>
      <c r="AE88" s="903"/>
      <c r="AF88" s="903"/>
      <c r="AG88" s="903"/>
      <c r="AH88" s="903"/>
      <c r="AI88" s="903"/>
      <c r="AJ88" s="903"/>
      <c r="AK88" s="903"/>
      <c r="AL88" s="903"/>
      <c r="AM88" s="903"/>
    </row>
    <row r="89" spans="1:41" s="896" customFormat="1">
      <c r="A89" s="361">
        <v>2</v>
      </c>
      <c r="B89" s="830" t="s">
        <v>381</v>
      </c>
      <c r="C89" s="363" t="s">
        <v>80</v>
      </c>
      <c r="D89" s="364" t="e">
        <f>D90+D91</f>
        <v>#REF!</v>
      </c>
      <c r="E89" s="756">
        <v>5366000</v>
      </c>
      <c r="F89" s="756">
        <v>6282000</v>
      </c>
      <c r="G89" s="756">
        <v>6282000</v>
      </c>
      <c r="H89" s="756">
        <v>0</v>
      </c>
      <c r="I89" s="756">
        <v>6350000</v>
      </c>
      <c r="J89" s="756">
        <v>6446000</v>
      </c>
      <c r="K89" s="756">
        <v>6544000</v>
      </c>
      <c r="L89" s="843">
        <f t="shared" si="3"/>
        <v>117.07044353335819</v>
      </c>
      <c r="M89" s="794"/>
      <c r="N89" s="794"/>
      <c r="O89" s="794"/>
      <c r="P89" s="794"/>
      <c r="Q89" s="794"/>
      <c r="R89" s="854"/>
      <c r="S89" s="854"/>
      <c r="T89" s="854"/>
      <c r="U89" s="854"/>
      <c r="V89" s="854"/>
      <c r="W89" s="854"/>
      <c r="X89" s="854"/>
      <c r="Y89" s="854"/>
      <c r="Z89" s="854"/>
      <c r="AA89" s="854"/>
      <c r="AB89" s="854"/>
      <c r="AC89" s="854"/>
      <c r="AD89" s="854"/>
      <c r="AE89" s="854"/>
      <c r="AF89" s="854"/>
      <c r="AG89" s="854"/>
      <c r="AH89" s="854"/>
      <c r="AI89" s="854"/>
      <c r="AJ89" s="854"/>
      <c r="AK89" s="854"/>
      <c r="AL89" s="854"/>
      <c r="AM89" s="854"/>
    </row>
    <row r="90" spans="1:41">
      <c r="A90" s="361" t="s">
        <v>20</v>
      </c>
      <c r="B90" s="830" t="s">
        <v>383</v>
      </c>
      <c r="C90" s="363" t="s">
        <v>183</v>
      </c>
      <c r="D90" s="364" t="e">
        <f>SUM(#REF!,#REF!)+'Pl 2016-20 PFC'!#REF!</f>
        <v>#REF!</v>
      </c>
      <c r="E90" s="756">
        <v>1650000</v>
      </c>
      <c r="F90" s="756">
        <v>2500000</v>
      </c>
      <c r="G90" s="756">
        <v>2500000</v>
      </c>
      <c r="H90" s="756">
        <v>0</v>
      </c>
      <c r="I90" s="756">
        <v>2500000</v>
      </c>
      <c r="J90" s="756">
        <v>2500000</v>
      </c>
      <c r="K90" s="756">
        <v>2500000</v>
      </c>
      <c r="L90" s="843">
        <f t="shared" si="3"/>
        <v>151.5151515151515</v>
      </c>
      <c r="M90" s="794"/>
      <c r="N90" s="794"/>
      <c r="O90" s="794"/>
      <c r="P90" s="794"/>
      <c r="Q90" s="794"/>
    </row>
    <row r="91" spans="1:41">
      <c r="A91" s="361" t="s">
        <v>187</v>
      </c>
      <c r="B91" s="830" t="s">
        <v>387</v>
      </c>
      <c r="C91" s="363" t="s">
        <v>189</v>
      </c>
      <c r="D91" s="364" t="e">
        <f>SUM(#REF!)</f>
        <v>#REF!</v>
      </c>
      <c r="E91" s="756">
        <v>3716000</v>
      </c>
      <c r="F91" s="756">
        <v>3782000</v>
      </c>
      <c r="G91" s="756">
        <v>3782000</v>
      </c>
      <c r="H91" s="756">
        <v>0</v>
      </c>
      <c r="I91" s="756">
        <v>3850000</v>
      </c>
      <c r="J91" s="756">
        <v>3946000</v>
      </c>
      <c r="K91" s="756">
        <v>4044000</v>
      </c>
      <c r="L91" s="843">
        <f t="shared" si="3"/>
        <v>101.77610333692142</v>
      </c>
      <c r="M91" s="794"/>
      <c r="N91" s="794"/>
      <c r="O91" s="794"/>
      <c r="P91" s="794"/>
      <c r="Q91" s="794"/>
    </row>
    <row r="92" spans="1:41">
      <c r="A92" s="361">
        <v>3</v>
      </c>
      <c r="B92" s="830" t="s">
        <v>191</v>
      </c>
      <c r="C92" s="363" t="s">
        <v>80</v>
      </c>
      <c r="D92" s="364" t="e">
        <f>SUM(#REF!)</f>
        <v>#REF!</v>
      </c>
      <c r="E92" s="756">
        <v>28283587.620000001</v>
      </c>
      <c r="F92" s="756">
        <v>17000000</v>
      </c>
      <c r="G92" s="756">
        <v>0</v>
      </c>
      <c r="H92" s="756">
        <v>-17000000</v>
      </c>
      <c r="I92" s="756">
        <v>0</v>
      </c>
      <c r="J92" s="756">
        <v>0</v>
      </c>
      <c r="K92" s="756">
        <v>0</v>
      </c>
      <c r="L92" s="843">
        <f t="shared" si="3"/>
        <v>0</v>
      </c>
      <c r="M92" s="794"/>
      <c r="N92" s="794"/>
      <c r="O92" s="794"/>
      <c r="P92" s="794"/>
      <c r="Q92" s="794"/>
    </row>
    <row r="93" spans="1:41">
      <c r="A93" s="361">
        <v>4</v>
      </c>
      <c r="B93" s="830" t="s">
        <v>388</v>
      </c>
      <c r="C93" s="363" t="s">
        <v>80</v>
      </c>
      <c r="D93" s="364" t="e">
        <f>SUM(D95,D96,D97,D98,D99,D100,D103)</f>
        <v>#REF!</v>
      </c>
      <c r="E93" s="756">
        <v>334602000</v>
      </c>
      <c r="F93" s="756">
        <v>340953726</v>
      </c>
      <c r="G93" s="756">
        <v>340934000</v>
      </c>
      <c r="H93" s="756">
        <v>-19726</v>
      </c>
      <c r="I93" s="756">
        <v>338673100</v>
      </c>
      <c r="J93" s="756">
        <v>342608100</v>
      </c>
      <c r="K93" s="756">
        <v>345580100</v>
      </c>
      <c r="L93" s="843">
        <f t="shared" si="3"/>
        <v>101.89239753498185</v>
      </c>
      <c r="M93" s="794"/>
      <c r="N93" s="794"/>
      <c r="O93" s="794"/>
      <c r="P93" s="794"/>
      <c r="Q93" s="794"/>
    </row>
    <row r="94" spans="1:41">
      <c r="A94" s="361" t="s">
        <v>86</v>
      </c>
      <c r="B94" s="830" t="s">
        <v>389</v>
      </c>
      <c r="C94" s="363" t="s">
        <v>80</v>
      </c>
      <c r="D94" s="364" t="e">
        <f>SUM(D95:D96)</f>
        <v>#REF!</v>
      </c>
      <c r="E94" s="756">
        <v>53482000</v>
      </c>
      <c r="F94" s="756">
        <v>63502000</v>
      </c>
      <c r="G94" s="756">
        <v>63482000</v>
      </c>
      <c r="H94" s="756">
        <v>-20000</v>
      </c>
      <c r="I94" s="756">
        <v>64627000</v>
      </c>
      <c r="J94" s="756">
        <v>66246000</v>
      </c>
      <c r="K94" s="756">
        <v>67905000</v>
      </c>
      <c r="L94" s="843">
        <f t="shared" si="3"/>
        <v>118.6978796604465</v>
      </c>
      <c r="M94" s="794"/>
      <c r="N94" s="794"/>
      <c r="O94" s="794"/>
      <c r="P94" s="794"/>
      <c r="Q94" s="794"/>
    </row>
    <row r="95" spans="1:41">
      <c r="A95" s="361" t="s">
        <v>198</v>
      </c>
      <c r="B95" s="830" t="s">
        <v>390</v>
      </c>
      <c r="C95" s="363" t="s">
        <v>1028</v>
      </c>
      <c r="D95" s="364" t="e">
        <f>#REF!</f>
        <v>#REF!</v>
      </c>
      <c r="E95" s="756">
        <v>52282000</v>
      </c>
      <c r="F95" s="756">
        <v>62282000</v>
      </c>
      <c r="G95" s="756">
        <v>62282000</v>
      </c>
      <c r="H95" s="756">
        <v>1312000</v>
      </c>
      <c r="I95" s="756">
        <v>63405000</v>
      </c>
      <c r="J95" s="756">
        <v>64993000</v>
      </c>
      <c r="K95" s="756">
        <v>66621000</v>
      </c>
      <c r="L95" s="843">
        <f t="shared" si="3"/>
        <v>119.1270418117134</v>
      </c>
      <c r="M95" s="794"/>
      <c r="N95" s="794"/>
      <c r="O95" s="794"/>
      <c r="P95" s="794"/>
      <c r="Q95" s="794"/>
    </row>
    <row r="96" spans="1:41">
      <c r="A96" s="361" t="s">
        <v>201</v>
      </c>
      <c r="B96" s="830" t="s">
        <v>391</v>
      </c>
      <c r="C96" s="363" t="s">
        <v>203</v>
      </c>
      <c r="D96" s="364" t="e">
        <f>#REF!</f>
        <v>#REF!</v>
      </c>
      <c r="E96" s="756">
        <v>1200000</v>
      </c>
      <c r="F96" s="756">
        <v>1220000</v>
      </c>
      <c r="G96" s="756">
        <v>1200000</v>
      </c>
      <c r="H96" s="756">
        <v>-20000</v>
      </c>
      <c r="I96" s="756">
        <v>1222000</v>
      </c>
      <c r="J96" s="756">
        <v>1253000</v>
      </c>
      <c r="K96" s="756">
        <v>1284000</v>
      </c>
      <c r="L96" s="843">
        <f t="shared" si="3"/>
        <v>100</v>
      </c>
      <c r="M96" s="794"/>
      <c r="N96" s="794"/>
      <c r="O96" s="794"/>
      <c r="P96" s="794"/>
      <c r="Q96" s="794"/>
    </row>
    <row r="97" spans="1:41">
      <c r="A97" s="361" t="s">
        <v>88</v>
      </c>
      <c r="B97" s="830" t="s">
        <v>395</v>
      </c>
      <c r="C97" s="363" t="s">
        <v>1029</v>
      </c>
      <c r="D97" s="364" t="e">
        <f>SUM(#REF!)</f>
        <v>#REF!</v>
      </c>
      <c r="E97" s="756">
        <v>9392000</v>
      </c>
      <c r="F97" s="756">
        <v>11866000</v>
      </c>
      <c r="G97" s="756">
        <v>11866000</v>
      </c>
      <c r="H97" s="756">
        <v>434000</v>
      </c>
      <c r="I97" s="756">
        <v>12078000</v>
      </c>
      <c r="J97" s="756">
        <v>12384000</v>
      </c>
      <c r="K97" s="756">
        <v>12690000</v>
      </c>
      <c r="L97" s="843">
        <f t="shared" si="3"/>
        <v>126.34156729131176</v>
      </c>
      <c r="M97" s="794"/>
      <c r="N97" s="794"/>
      <c r="O97" s="794"/>
      <c r="P97" s="794"/>
      <c r="Q97" s="794"/>
    </row>
    <row r="98" spans="1:41">
      <c r="A98" s="361" t="s">
        <v>204</v>
      </c>
      <c r="B98" s="830" t="s">
        <v>397</v>
      </c>
      <c r="C98" s="363" t="s">
        <v>1034</v>
      </c>
      <c r="D98" s="364" t="e">
        <f>SUM(#REF!)</f>
        <v>#REF!</v>
      </c>
      <c r="E98" s="756">
        <v>1311000</v>
      </c>
      <c r="F98" s="756">
        <v>1660000</v>
      </c>
      <c r="G98" s="756">
        <v>1660000</v>
      </c>
      <c r="H98" s="756">
        <v>254000</v>
      </c>
      <c r="I98" s="756">
        <v>1691000</v>
      </c>
      <c r="J98" s="756">
        <v>1731000</v>
      </c>
      <c r="K98" s="756">
        <v>1772000</v>
      </c>
      <c r="L98" s="843">
        <f t="shared" si="3"/>
        <v>126.62090007627765</v>
      </c>
      <c r="M98" s="794"/>
      <c r="N98" s="794"/>
      <c r="O98" s="794"/>
      <c r="P98" s="794"/>
      <c r="Q98" s="794"/>
    </row>
    <row r="99" spans="1:41">
      <c r="A99" s="361" t="s">
        <v>207</v>
      </c>
      <c r="B99" s="830" t="s">
        <v>651</v>
      </c>
      <c r="C99" s="363" t="s">
        <v>214</v>
      </c>
      <c r="D99" s="364" t="e">
        <f>'Pl 2016-20 PFC'!#REF!</f>
        <v>#REF!</v>
      </c>
      <c r="E99" s="756">
        <v>46509000</v>
      </c>
      <c r="F99" s="756">
        <v>47338000</v>
      </c>
      <c r="G99" s="756">
        <v>47338000</v>
      </c>
      <c r="H99" s="756">
        <v>0</v>
      </c>
      <c r="I99" s="756">
        <v>47845000</v>
      </c>
      <c r="J99" s="756">
        <v>48872000</v>
      </c>
      <c r="K99" s="756">
        <v>49385000</v>
      </c>
      <c r="L99" s="843">
        <f t="shared" si="3"/>
        <v>101.78245070846503</v>
      </c>
      <c r="M99" s="794"/>
      <c r="N99" s="794"/>
      <c r="O99" s="794"/>
      <c r="P99" s="794"/>
      <c r="Q99" s="794"/>
    </row>
    <row r="100" spans="1:41">
      <c r="A100" s="361" t="s">
        <v>210</v>
      </c>
      <c r="B100" s="830" t="s">
        <v>402</v>
      </c>
      <c r="C100" s="363" t="s">
        <v>80</v>
      </c>
      <c r="D100" s="364" t="e">
        <f>SUM(#REF!)</f>
        <v>#REF!</v>
      </c>
      <c r="E100" s="756">
        <v>28908000</v>
      </c>
      <c r="F100" s="756">
        <v>36588726</v>
      </c>
      <c r="G100" s="756">
        <v>36589000</v>
      </c>
      <c r="H100" s="756">
        <v>274</v>
      </c>
      <c r="I100" s="756">
        <v>47433000</v>
      </c>
      <c r="J100" s="756">
        <v>53376000</v>
      </c>
      <c r="K100" s="756">
        <v>53829000</v>
      </c>
      <c r="L100" s="843">
        <f t="shared" si="3"/>
        <v>126.570499515705</v>
      </c>
      <c r="M100" s="794"/>
      <c r="N100" s="794"/>
      <c r="O100" s="810">
        <f>G55+G135-G147</f>
        <v>167124739</v>
      </c>
      <c r="P100" s="794"/>
      <c r="Q100" s="794"/>
    </row>
    <row r="101" spans="1:41">
      <c r="A101" s="361" t="s">
        <v>212</v>
      </c>
      <c r="B101" s="830" t="s">
        <v>411</v>
      </c>
      <c r="C101" s="363" t="s">
        <v>262</v>
      </c>
      <c r="D101" s="364" t="e">
        <f>IF(('Pl 2016-20 PFC'!#REF!)=0,"0",'Pl 2016-20 PFC'!#REF!)</f>
        <v>#REF!</v>
      </c>
      <c r="E101" s="756">
        <v>20025000</v>
      </c>
      <c r="F101" s="756">
        <v>25442000</v>
      </c>
      <c r="G101" s="756">
        <v>25442000</v>
      </c>
      <c r="H101" s="756">
        <v>0</v>
      </c>
      <c r="I101" s="756">
        <v>36341000</v>
      </c>
      <c r="J101" s="756">
        <v>42256000</v>
      </c>
      <c r="K101" s="756">
        <v>42681000</v>
      </c>
      <c r="L101" s="843">
        <f t="shared" si="3"/>
        <v>127.05118601747816</v>
      </c>
      <c r="M101" s="794"/>
      <c r="N101" s="794"/>
      <c r="O101" s="794"/>
      <c r="P101" s="794"/>
      <c r="Q101" s="794"/>
    </row>
    <row r="102" spans="1:41">
      <c r="A102" s="361" t="s">
        <v>233</v>
      </c>
      <c r="B102" s="830" t="s">
        <v>415</v>
      </c>
      <c r="C102" s="363" t="s">
        <v>236</v>
      </c>
      <c r="D102" s="364" t="e">
        <f>'Pl 2016-20 PFC'!#REF!</f>
        <v>#REF!</v>
      </c>
      <c r="E102" s="756">
        <v>8883000</v>
      </c>
      <c r="F102" s="756">
        <v>11146726</v>
      </c>
      <c r="G102" s="756">
        <v>11147000</v>
      </c>
      <c r="H102" s="756">
        <v>274</v>
      </c>
      <c r="I102" s="756">
        <v>11092000</v>
      </c>
      <c r="J102" s="756">
        <v>11120000</v>
      </c>
      <c r="K102" s="756">
        <v>11148000</v>
      </c>
      <c r="L102" s="843">
        <f t="shared" si="3"/>
        <v>125.48688506135315</v>
      </c>
      <c r="M102" s="794"/>
      <c r="N102" s="794"/>
      <c r="O102" s="794"/>
      <c r="P102" s="794"/>
      <c r="Q102" s="794"/>
    </row>
    <row r="103" spans="1:41" s="966" customFormat="1" ht="31.5">
      <c r="A103" s="361" t="s">
        <v>263</v>
      </c>
      <c r="B103" s="943" t="s">
        <v>625</v>
      </c>
      <c r="C103" s="963" t="s">
        <v>265</v>
      </c>
      <c r="D103" s="945" t="e">
        <f>IF(('Pl 2016-20 PFC'!#REF!)=0,"0",'Pl 2016-20 PFC'!#REF!)</f>
        <v>#REF!</v>
      </c>
      <c r="E103" s="946">
        <v>195000000</v>
      </c>
      <c r="F103" s="946">
        <v>179999000</v>
      </c>
      <c r="G103" s="946">
        <v>179999000</v>
      </c>
      <c r="H103" s="946">
        <v>0</v>
      </c>
      <c r="I103" s="946">
        <v>164999100</v>
      </c>
      <c r="J103" s="946">
        <v>159999100</v>
      </c>
      <c r="K103" s="946">
        <v>159999100</v>
      </c>
      <c r="L103" s="947">
        <f t="shared" si="3"/>
        <v>92.307179487179482</v>
      </c>
      <c r="M103" s="811"/>
      <c r="N103" s="811"/>
      <c r="O103" s="811"/>
      <c r="P103" s="811"/>
      <c r="Q103" s="811"/>
      <c r="R103" s="964"/>
      <c r="S103" s="964"/>
      <c r="T103" s="964"/>
      <c r="U103" s="964"/>
      <c r="V103" s="964"/>
      <c r="W103" s="964"/>
      <c r="X103" s="964"/>
      <c r="Y103" s="964"/>
      <c r="Z103" s="964"/>
      <c r="AA103" s="964"/>
      <c r="AB103" s="964"/>
      <c r="AC103" s="964"/>
      <c r="AD103" s="964"/>
      <c r="AE103" s="964"/>
      <c r="AF103" s="964"/>
      <c r="AG103" s="964"/>
      <c r="AH103" s="964"/>
      <c r="AI103" s="964"/>
      <c r="AJ103" s="964"/>
      <c r="AK103" s="964"/>
      <c r="AL103" s="964"/>
      <c r="AM103" s="964"/>
      <c r="AN103" s="965"/>
      <c r="AO103" s="965"/>
    </row>
    <row r="104" spans="1:41">
      <c r="A104" s="361">
        <v>5</v>
      </c>
      <c r="B104" s="830" t="s">
        <v>416</v>
      </c>
      <c r="C104" s="363" t="s">
        <v>80</v>
      </c>
      <c r="D104" s="364" t="e">
        <f>SUM(#REF!,D105)</f>
        <v>#REF!</v>
      </c>
      <c r="E104" s="756">
        <v>56855969.609999999</v>
      </c>
      <c r="F104" s="756">
        <v>208000000</v>
      </c>
      <c r="G104" s="756">
        <v>150200000</v>
      </c>
      <c r="H104" s="756">
        <v>-57800000</v>
      </c>
      <c r="I104" s="756">
        <v>96320000</v>
      </c>
      <c r="J104" s="756">
        <v>131350000</v>
      </c>
      <c r="K104" s="756">
        <v>150970000</v>
      </c>
      <c r="L104" s="843">
        <f t="shared" si="3"/>
        <v>264.17630554942184</v>
      </c>
      <c r="M104" s="810"/>
      <c r="N104" s="794"/>
      <c r="O104" s="794"/>
      <c r="P104" s="794"/>
      <c r="Q104" s="794"/>
    </row>
    <row r="105" spans="1:41" s="838" customFormat="1">
      <c r="A105" s="361" t="s">
        <v>26</v>
      </c>
      <c r="B105" s="830" t="s">
        <v>419</v>
      </c>
      <c r="C105" s="363" t="s">
        <v>420</v>
      </c>
      <c r="D105" s="364" t="e">
        <f>SUM(D106,D107)</f>
        <v>#REF!</v>
      </c>
      <c r="E105" s="756">
        <v>26985969.609999999</v>
      </c>
      <c r="F105" s="756">
        <v>162100000</v>
      </c>
      <c r="G105" s="756">
        <v>104300000</v>
      </c>
      <c r="H105" s="756">
        <v>-57800000</v>
      </c>
      <c r="I105" s="756">
        <v>54300000</v>
      </c>
      <c r="J105" s="756">
        <v>99300000</v>
      </c>
      <c r="K105" s="756">
        <v>129300000</v>
      </c>
      <c r="L105" s="843">
        <f t="shared" si="3"/>
        <v>386.49713724331139</v>
      </c>
      <c r="M105" s="802"/>
      <c r="N105" s="802"/>
      <c r="O105" s="802"/>
      <c r="P105" s="802"/>
      <c r="Q105" s="802"/>
      <c r="R105" s="903"/>
      <c r="S105" s="903"/>
      <c r="T105" s="903"/>
      <c r="U105" s="903"/>
      <c r="V105" s="903"/>
      <c r="W105" s="903"/>
      <c r="X105" s="903"/>
      <c r="Y105" s="903"/>
      <c r="Z105" s="903"/>
      <c r="AA105" s="903"/>
      <c r="AB105" s="903"/>
      <c r="AC105" s="903"/>
      <c r="AD105" s="903"/>
      <c r="AE105" s="903"/>
      <c r="AF105" s="903"/>
      <c r="AG105" s="903"/>
      <c r="AH105" s="903"/>
      <c r="AI105" s="903"/>
      <c r="AJ105" s="903"/>
      <c r="AK105" s="903"/>
      <c r="AL105" s="903"/>
      <c r="AM105" s="903"/>
      <c r="AN105" s="837"/>
      <c r="AO105" s="837"/>
    </row>
    <row r="106" spans="1:41" s="838" customFormat="1">
      <c r="A106" s="361" t="s">
        <v>92</v>
      </c>
      <c r="B106" s="830" t="s">
        <v>421</v>
      </c>
      <c r="C106" s="363" t="s">
        <v>276</v>
      </c>
      <c r="D106" s="364" t="e">
        <f>SUM(#REF!)</f>
        <v>#REF!</v>
      </c>
      <c r="E106" s="756">
        <v>22605969.609999999</v>
      </c>
      <c r="F106" s="756">
        <v>152700000</v>
      </c>
      <c r="G106" s="756">
        <v>98200000</v>
      </c>
      <c r="H106" s="756">
        <v>-54500000</v>
      </c>
      <c r="I106" s="756">
        <v>48200000</v>
      </c>
      <c r="J106" s="756">
        <v>93200000</v>
      </c>
      <c r="K106" s="756">
        <v>123200000</v>
      </c>
      <c r="L106" s="843">
        <f t="shared" si="3"/>
        <v>434.39853142401881</v>
      </c>
      <c r="M106" s="803"/>
      <c r="N106" s="802"/>
      <c r="O106" s="802"/>
      <c r="P106" s="802"/>
      <c r="Q106" s="802"/>
      <c r="R106" s="903"/>
      <c r="S106" s="903"/>
      <c r="T106" s="903"/>
      <c r="U106" s="903"/>
      <c r="V106" s="903"/>
      <c r="W106" s="903"/>
      <c r="X106" s="903"/>
      <c r="Y106" s="903"/>
      <c r="Z106" s="903"/>
      <c r="AA106" s="903"/>
      <c r="AB106" s="903"/>
      <c r="AC106" s="903"/>
      <c r="AD106" s="903"/>
      <c r="AE106" s="903"/>
      <c r="AF106" s="903"/>
      <c r="AG106" s="903"/>
      <c r="AH106" s="903"/>
      <c r="AI106" s="903"/>
      <c r="AJ106" s="903"/>
      <c r="AK106" s="903"/>
      <c r="AL106" s="903"/>
      <c r="AM106" s="903"/>
      <c r="AN106" s="837"/>
      <c r="AO106" s="837"/>
    </row>
    <row r="107" spans="1:41" s="838" customFormat="1">
      <c r="A107" s="361" t="s">
        <v>93</v>
      </c>
      <c r="B107" s="830" t="s">
        <v>425</v>
      </c>
      <c r="C107" s="363" t="s">
        <v>281</v>
      </c>
      <c r="D107" s="364" t="e">
        <f>SUM(#REF!)</f>
        <v>#REF!</v>
      </c>
      <c r="E107" s="756">
        <v>4380000</v>
      </c>
      <c r="F107" s="756">
        <v>9400000</v>
      </c>
      <c r="G107" s="756">
        <v>6100000</v>
      </c>
      <c r="H107" s="756">
        <v>-3300000</v>
      </c>
      <c r="I107" s="756">
        <v>6100000</v>
      </c>
      <c r="J107" s="756">
        <v>6100000</v>
      </c>
      <c r="K107" s="756">
        <v>6100000</v>
      </c>
      <c r="L107" s="843">
        <f t="shared" si="3"/>
        <v>139.26940639269407</v>
      </c>
      <c r="M107" s="803"/>
      <c r="N107" s="802">
        <f>N109*0.005</f>
        <v>750000000</v>
      </c>
      <c r="O107" s="802">
        <f>O109*0.005</f>
        <v>750000</v>
      </c>
      <c r="P107" s="802"/>
      <c r="Q107" s="802"/>
      <c r="R107" s="903"/>
      <c r="S107" s="903"/>
      <c r="T107" s="903"/>
      <c r="U107" s="903"/>
      <c r="V107" s="903"/>
      <c r="W107" s="903"/>
      <c r="X107" s="903"/>
      <c r="Y107" s="903"/>
      <c r="Z107" s="903"/>
      <c r="AA107" s="903"/>
      <c r="AB107" s="903"/>
      <c r="AC107" s="903"/>
      <c r="AD107" s="903"/>
      <c r="AE107" s="903"/>
      <c r="AF107" s="903"/>
      <c r="AG107" s="903"/>
      <c r="AH107" s="903"/>
      <c r="AI107" s="903"/>
      <c r="AJ107" s="903"/>
      <c r="AK107" s="903"/>
      <c r="AL107" s="903"/>
      <c r="AM107" s="903"/>
      <c r="AN107" s="837"/>
      <c r="AO107" s="837"/>
    </row>
    <row r="108" spans="1:41">
      <c r="A108" s="361">
        <v>6</v>
      </c>
      <c r="B108" s="830" t="s">
        <v>428</v>
      </c>
      <c r="C108" s="363" t="s">
        <v>114</v>
      </c>
      <c r="D108" s="364" t="e">
        <f>SUM(D109,D110,D111,D112)</f>
        <v>#REF!</v>
      </c>
      <c r="E108" s="756">
        <v>915783000</v>
      </c>
      <c r="F108" s="756">
        <v>922378500</v>
      </c>
      <c r="G108" s="756">
        <v>922378500</v>
      </c>
      <c r="H108" s="756">
        <v>0</v>
      </c>
      <c r="I108" s="756">
        <v>922378500</v>
      </c>
      <c r="J108" s="756">
        <v>922378500</v>
      </c>
      <c r="K108" s="756">
        <v>922378500</v>
      </c>
      <c r="L108" s="843">
        <f t="shared" si="3"/>
        <v>100.72020336695483</v>
      </c>
      <c r="M108" s="794"/>
      <c r="N108" s="794"/>
      <c r="O108" s="794"/>
      <c r="P108" s="794"/>
      <c r="Q108" s="794"/>
    </row>
    <row r="109" spans="1:41" s="838" customFormat="1">
      <c r="A109" s="361" t="s">
        <v>429</v>
      </c>
      <c r="B109" s="830" t="s">
        <v>430</v>
      </c>
      <c r="C109" s="363"/>
      <c r="D109" s="364" t="e">
        <f>'Pl 2016-20 PFC'!#REF!</f>
        <v>#REF!</v>
      </c>
      <c r="E109" s="756">
        <v>146341000</v>
      </c>
      <c r="F109" s="756">
        <v>146341000</v>
      </c>
      <c r="G109" s="756">
        <v>146341000</v>
      </c>
      <c r="H109" s="756">
        <v>0</v>
      </c>
      <c r="I109" s="756">
        <v>146341000</v>
      </c>
      <c r="J109" s="756">
        <v>146341000</v>
      </c>
      <c r="K109" s="756">
        <v>146341000</v>
      </c>
      <c r="L109" s="843">
        <f t="shared" si="3"/>
        <v>100</v>
      </c>
      <c r="M109" s="802"/>
      <c r="N109" s="803">
        <f>(J109+J110)*1000</f>
        <v>150000000000</v>
      </c>
      <c r="O109" s="803">
        <f>K109+K110</f>
        <v>150000000</v>
      </c>
      <c r="P109" s="802"/>
      <c r="Q109" s="802"/>
      <c r="R109" s="903"/>
      <c r="S109" s="903"/>
      <c r="T109" s="903"/>
      <c r="U109" s="903"/>
      <c r="V109" s="903"/>
      <c r="W109" s="903"/>
      <c r="X109" s="903"/>
      <c r="Y109" s="903"/>
      <c r="Z109" s="903"/>
      <c r="AA109" s="903"/>
      <c r="AB109" s="903"/>
      <c r="AC109" s="903"/>
      <c r="AD109" s="903"/>
      <c r="AE109" s="903"/>
      <c r="AF109" s="903"/>
      <c r="AG109" s="903"/>
      <c r="AH109" s="903"/>
      <c r="AI109" s="903"/>
      <c r="AJ109" s="903"/>
      <c r="AK109" s="903"/>
      <c r="AL109" s="903"/>
      <c r="AM109" s="903"/>
      <c r="AN109" s="837"/>
      <c r="AO109" s="837"/>
    </row>
    <row r="110" spans="1:41" s="838" customFormat="1">
      <c r="A110" s="361" t="s">
        <v>431</v>
      </c>
      <c r="B110" s="830" t="s">
        <v>432</v>
      </c>
      <c r="C110" s="363"/>
      <c r="D110" s="364" t="e">
        <f>'Pl 2016-20 PFC'!#REF!</f>
        <v>#REF!</v>
      </c>
      <c r="E110" s="756">
        <v>3659000</v>
      </c>
      <c r="F110" s="756">
        <v>3659000</v>
      </c>
      <c r="G110" s="756">
        <v>3659000</v>
      </c>
      <c r="H110" s="756">
        <v>0</v>
      </c>
      <c r="I110" s="756">
        <v>3659000</v>
      </c>
      <c r="J110" s="756">
        <v>3659000</v>
      </c>
      <c r="K110" s="756">
        <v>3659000</v>
      </c>
      <c r="L110" s="843">
        <f t="shared" si="3"/>
        <v>100</v>
      </c>
      <c r="M110" s="802"/>
      <c r="N110" s="803">
        <f>(J111+J112)*1000</f>
        <v>772378500000</v>
      </c>
      <c r="O110" s="803">
        <f>K111+K112</f>
        <v>772378500</v>
      </c>
      <c r="P110" s="802"/>
      <c r="Q110" s="802"/>
      <c r="R110" s="903"/>
      <c r="S110" s="903"/>
      <c r="T110" s="903"/>
      <c r="U110" s="903"/>
      <c r="V110" s="903"/>
      <c r="W110" s="903"/>
      <c r="X110" s="903"/>
      <c r="Y110" s="903"/>
      <c r="Z110" s="903"/>
      <c r="AA110" s="903"/>
      <c r="AB110" s="903"/>
      <c r="AC110" s="903"/>
      <c r="AD110" s="903"/>
      <c r="AE110" s="903"/>
      <c r="AF110" s="903"/>
      <c r="AG110" s="903"/>
      <c r="AH110" s="903"/>
      <c r="AI110" s="903"/>
      <c r="AJ110" s="903"/>
      <c r="AK110" s="903"/>
      <c r="AL110" s="903"/>
      <c r="AM110" s="903"/>
      <c r="AN110" s="837"/>
      <c r="AO110" s="837"/>
    </row>
    <row r="111" spans="1:41" s="838" customFormat="1">
      <c r="A111" s="361" t="s">
        <v>433</v>
      </c>
      <c r="B111" s="830" t="s">
        <v>434</v>
      </c>
      <c r="C111" s="363"/>
      <c r="D111" s="364" t="e">
        <f>'Pl 2016-20 PFC'!#REF!</f>
        <v>#REF!</v>
      </c>
      <c r="E111" s="756">
        <v>747105000</v>
      </c>
      <c r="F111" s="756">
        <v>753540000</v>
      </c>
      <c r="G111" s="756">
        <v>753540000</v>
      </c>
      <c r="H111" s="756">
        <v>0</v>
      </c>
      <c r="I111" s="756">
        <v>753540000</v>
      </c>
      <c r="J111" s="756">
        <v>753540000</v>
      </c>
      <c r="K111" s="756">
        <v>753540000</v>
      </c>
      <c r="L111" s="843">
        <f t="shared" si="3"/>
        <v>100.8613247133937</v>
      </c>
      <c r="M111" s="802"/>
      <c r="N111" s="802"/>
      <c r="O111" s="802"/>
      <c r="P111" s="802"/>
      <c r="Q111" s="802"/>
      <c r="R111" s="903"/>
      <c r="S111" s="903"/>
      <c r="T111" s="903"/>
      <c r="U111" s="903"/>
      <c r="V111" s="903"/>
      <c r="W111" s="903"/>
      <c r="X111" s="903"/>
      <c r="Y111" s="903"/>
      <c r="Z111" s="903"/>
      <c r="AA111" s="903"/>
      <c r="AB111" s="903"/>
      <c r="AC111" s="903"/>
      <c r="AD111" s="903"/>
      <c r="AE111" s="903"/>
      <c r="AF111" s="903"/>
      <c r="AG111" s="903"/>
      <c r="AH111" s="903"/>
      <c r="AI111" s="903"/>
      <c r="AJ111" s="903"/>
      <c r="AK111" s="903"/>
      <c r="AL111" s="903"/>
      <c r="AM111" s="903"/>
      <c r="AN111" s="837"/>
      <c r="AO111" s="837"/>
    </row>
    <row r="112" spans="1:41" s="838" customFormat="1">
      <c r="A112" s="361" t="s">
        <v>435</v>
      </c>
      <c r="B112" s="830" t="s">
        <v>436</v>
      </c>
      <c r="C112" s="363"/>
      <c r="D112" s="364" t="e">
        <f>'Pl 2016-20 PFC'!#REF!</f>
        <v>#REF!</v>
      </c>
      <c r="E112" s="756">
        <v>18678000</v>
      </c>
      <c r="F112" s="756">
        <v>18838500</v>
      </c>
      <c r="G112" s="756">
        <v>18838500</v>
      </c>
      <c r="H112" s="756">
        <v>0</v>
      </c>
      <c r="I112" s="756">
        <v>18838500</v>
      </c>
      <c r="J112" s="756">
        <v>18838500</v>
      </c>
      <c r="K112" s="756">
        <v>18838500</v>
      </c>
      <c r="L112" s="843">
        <f t="shared" si="3"/>
        <v>100.85929971088981</v>
      </c>
      <c r="M112" s="802"/>
      <c r="N112" s="802">
        <f>N110*0.001</f>
        <v>772378500</v>
      </c>
      <c r="O112" s="802">
        <f>O110*0.001</f>
        <v>772378.5</v>
      </c>
      <c r="P112" s="802"/>
      <c r="Q112" s="802"/>
      <c r="R112" s="903"/>
      <c r="S112" s="903"/>
      <c r="T112" s="903"/>
      <c r="U112" s="903"/>
      <c r="V112" s="902">
        <f>E55+E135-E147</f>
        <v>340014873.94999981</v>
      </c>
      <c r="W112" s="902">
        <f>F55+F135-F147</f>
        <v>-18661585</v>
      </c>
      <c r="X112" s="902">
        <f>I55+I135-I147</f>
        <v>145381175</v>
      </c>
      <c r="Y112" s="902">
        <f>J55+J135-J147</f>
        <v>239998325</v>
      </c>
      <c r="Z112" s="902">
        <f>K55+K135-K147</f>
        <v>459401702</v>
      </c>
      <c r="AA112" s="902"/>
      <c r="AB112" s="903"/>
      <c r="AC112" s="903"/>
      <c r="AD112" s="903"/>
      <c r="AE112" s="903"/>
      <c r="AF112" s="903"/>
      <c r="AG112" s="903"/>
      <c r="AH112" s="903"/>
      <c r="AI112" s="903"/>
      <c r="AJ112" s="903"/>
      <c r="AK112" s="903"/>
      <c r="AL112" s="903"/>
      <c r="AM112" s="903"/>
      <c r="AN112" s="837"/>
      <c r="AO112" s="837"/>
    </row>
    <row r="113" spans="1:41" s="838" customFormat="1">
      <c r="A113" s="361">
        <v>7</v>
      </c>
      <c r="B113" s="830" t="s">
        <v>72</v>
      </c>
      <c r="C113" s="363" t="s">
        <v>80</v>
      </c>
      <c r="D113" s="364" t="e">
        <f>SUM(#REF!)</f>
        <v>#REF!</v>
      </c>
      <c r="E113" s="756">
        <v>4118496.31</v>
      </c>
      <c r="F113" s="756">
        <v>1650000</v>
      </c>
      <c r="G113" s="756">
        <v>1650000</v>
      </c>
      <c r="H113" s="756">
        <v>0</v>
      </c>
      <c r="I113" s="756">
        <v>1900000</v>
      </c>
      <c r="J113" s="756">
        <v>1350000</v>
      </c>
      <c r="K113" s="756">
        <v>1350000</v>
      </c>
      <c r="L113" s="843">
        <f t="shared" si="3"/>
        <v>40.063165675144191</v>
      </c>
      <c r="M113" s="802"/>
      <c r="N113" s="802"/>
      <c r="O113" s="802"/>
      <c r="P113" s="802"/>
      <c r="Q113" s="802"/>
      <c r="R113" s="903"/>
      <c r="S113" s="903"/>
      <c r="T113" s="903"/>
      <c r="U113" s="903"/>
      <c r="V113" s="903"/>
      <c r="W113" s="903"/>
      <c r="X113" s="903"/>
      <c r="Y113" s="903"/>
      <c r="Z113" s="903"/>
      <c r="AA113" s="903"/>
      <c r="AB113" s="903"/>
      <c r="AC113" s="903"/>
      <c r="AD113" s="903"/>
      <c r="AE113" s="903"/>
      <c r="AF113" s="903"/>
      <c r="AG113" s="903"/>
      <c r="AH113" s="903"/>
      <c r="AI113" s="903"/>
      <c r="AJ113" s="903"/>
      <c r="AK113" s="903"/>
      <c r="AL113" s="903"/>
      <c r="AM113" s="903"/>
      <c r="AN113" s="837"/>
      <c r="AO113" s="837"/>
    </row>
    <row r="114" spans="1:41" s="838" customFormat="1">
      <c r="A114" s="898"/>
      <c r="B114" s="967"/>
      <c r="C114" s="968"/>
      <c r="D114" s="968"/>
      <c r="E114" s="900"/>
      <c r="F114" s="900"/>
      <c r="G114" s="900"/>
      <c r="H114" s="900"/>
      <c r="I114" s="900"/>
      <c r="J114" s="900"/>
      <c r="K114" s="900"/>
      <c r="L114" s="901"/>
      <c r="M114" s="802"/>
      <c r="N114" s="802"/>
      <c r="O114" s="802"/>
      <c r="P114" s="802"/>
      <c r="Q114" s="802"/>
      <c r="R114" s="903"/>
      <c r="S114" s="903"/>
      <c r="T114" s="903"/>
      <c r="U114" s="903"/>
      <c r="V114" s="903"/>
      <c r="W114" s="903"/>
      <c r="X114" s="903"/>
      <c r="Y114" s="903"/>
      <c r="Z114" s="903"/>
      <c r="AA114" s="903"/>
      <c r="AB114" s="903"/>
      <c r="AC114" s="903"/>
      <c r="AD114" s="903"/>
      <c r="AE114" s="903"/>
      <c r="AF114" s="903"/>
      <c r="AG114" s="903"/>
      <c r="AH114" s="903"/>
      <c r="AI114" s="903"/>
      <c r="AJ114" s="903"/>
      <c r="AK114" s="903"/>
      <c r="AL114" s="903"/>
      <c r="AM114" s="903"/>
      <c r="AN114" s="837"/>
      <c r="AO114" s="837"/>
    </row>
    <row r="115" spans="1:41" s="897" customFormat="1">
      <c r="A115" s="890" t="s">
        <v>632</v>
      </c>
      <c r="B115" s="919" t="s">
        <v>437</v>
      </c>
      <c r="C115" s="920" t="s">
        <v>80</v>
      </c>
      <c r="D115" s="921" t="e">
        <f>(D53+D69-D81)+D43</f>
        <v>#REF!</v>
      </c>
      <c r="E115" s="922">
        <v>294248395.89999962</v>
      </c>
      <c r="F115" s="922">
        <v>-113552322</v>
      </c>
      <c r="G115" s="922">
        <v>84619002</v>
      </c>
      <c r="H115" s="922">
        <v>198171324</v>
      </c>
      <c r="I115" s="922">
        <v>26783456</v>
      </c>
      <c r="J115" s="922">
        <v>77690992</v>
      </c>
      <c r="K115" s="922">
        <v>245598533</v>
      </c>
      <c r="L115" s="893">
        <f t="shared" si="3"/>
        <v>28.757676568186895</v>
      </c>
      <c r="M115" s="800"/>
      <c r="N115" s="800"/>
      <c r="O115" s="800"/>
      <c r="P115" s="800"/>
      <c r="Q115" s="800"/>
      <c r="R115" s="896"/>
      <c r="S115" s="896"/>
      <c r="T115" s="896"/>
      <c r="U115" s="896"/>
      <c r="V115" s="896"/>
      <c r="W115" s="896"/>
      <c r="X115" s="896"/>
      <c r="Y115" s="896"/>
      <c r="Z115" s="896"/>
      <c r="AA115" s="896"/>
      <c r="AB115" s="896"/>
      <c r="AC115" s="896"/>
      <c r="AD115" s="896"/>
      <c r="AE115" s="896"/>
      <c r="AF115" s="896"/>
      <c r="AG115" s="896"/>
      <c r="AH115" s="896"/>
      <c r="AI115" s="896"/>
      <c r="AJ115" s="896"/>
      <c r="AK115" s="896"/>
      <c r="AL115" s="896"/>
      <c r="AM115" s="896"/>
      <c r="AN115" s="896"/>
      <c r="AO115" s="896"/>
    </row>
    <row r="116" spans="1:41" s="838" customFormat="1">
      <c r="A116" s="924"/>
      <c r="B116" s="830" t="s">
        <v>290</v>
      </c>
      <c r="C116" s="925"/>
      <c r="D116" s="969" t="e">
        <f>SUM(D117:D118,D121)+SUM(D124:D129)</f>
        <v>#REF!</v>
      </c>
      <c r="E116" s="970"/>
      <c r="F116" s="971"/>
      <c r="G116" s="971"/>
      <c r="H116" s="972"/>
      <c r="I116" s="973"/>
      <c r="J116" s="973"/>
      <c r="K116" s="973"/>
      <c r="L116" s="974" t="e">
        <f t="shared" si="3"/>
        <v>#DIV/0!</v>
      </c>
      <c r="M116" s="802"/>
      <c r="N116" s="802"/>
      <c r="O116" s="2061" t="s">
        <v>639</v>
      </c>
      <c r="P116" s="2061"/>
      <c r="Q116" s="2061"/>
      <c r="R116" s="903"/>
      <c r="S116" s="903"/>
      <c r="T116" s="903"/>
      <c r="U116" s="903"/>
      <c r="V116" s="903"/>
      <c r="W116" s="903"/>
      <c r="X116" s="903"/>
      <c r="Y116" s="903"/>
      <c r="Z116" s="903"/>
      <c r="AA116" s="903"/>
      <c r="AB116" s="903"/>
      <c r="AC116" s="903"/>
      <c r="AD116" s="903"/>
      <c r="AE116" s="903"/>
      <c r="AF116" s="903"/>
      <c r="AG116" s="903"/>
      <c r="AH116" s="903"/>
      <c r="AI116" s="903"/>
      <c r="AJ116" s="903"/>
      <c r="AK116" s="903"/>
      <c r="AL116" s="903"/>
      <c r="AM116" s="903"/>
      <c r="AN116" s="837"/>
      <c r="AO116" s="837"/>
    </row>
    <row r="117" spans="1:41" s="838" customFormat="1" ht="33.75" customHeight="1">
      <c r="A117" s="361">
        <v>1</v>
      </c>
      <c r="B117" s="830" t="s">
        <v>344</v>
      </c>
      <c r="C117" s="363" t="s">
        <v>80</v>
      </c>
      <c r="D117" s="364" t="e">
        <f>'Pl 2016-20 PFC'!#REF!</f>
        <v>#REF!</v>
      </c>
      <c r="E117" s="756">
        <v>340014874</v>
      </c>
      <c r="F117" s="756">
        <v>0</v>
      </c>
      <c r="G117" s="756">
        <v>167124739</v>
      </c>
      <c r="H117" s="756">
        <v>167124739</v>
      </c>
      <c r="I117" s="756">
        <v>145381175</v>
      </c>
      <c r="J117" s="756">
        <v>239998325</v>
      </c>
      <c r="K117" s="756">
        <v>459401702</v>
      </c>
      <c r="L117" s="843">
        <f t="shared" ref="L117:L129" si="4">G117/E117%</f>
        <v>49.152184736483022</v>
      </c>
      <c r="M117" s="802"/>
      <c r="N117" s="803">
        <f>E55+E135-E147</f>
        <v>340014873.94999981</v>
      </c>
      <c r="O117" s="803">
        <f>F55+F135-F147</f>
        <v>-18661585</v>
      </c>
      <c r="P117" s="803">
        <f>I55+I135-I147</f>
        <v>145381175</v>
      </c>
      <c r="Q117" s="803">
        <f>J55+J135-J147</f>
        <v>239998325</v>
      </c>
      <c r="R117" s="902">
        <f>K55+K135-K147</f>
        <v>459401702</v>
      </c>
      <c r="S117" s="902"/>
      <c r="T117" s="903"/>
      <c r="U117" s="903"/>
      <c r="V117" s="903"/>
      <c r="W117" s="903"/>
      <c r="X117" s="903"/>
      <c r="Y117" s="903"/>
      <c r="Z117" s="903"/>
      <c r="AA117" s="903"/>
      <c r="AB117" s="903"/>
      <c r="AC117" s="903"/>
      <c r="AD117" s="903"/>
      <c r="AE117" s="903"/>
      <c r="AF117" s="903"/>
      <c r="AG117" s="903"/>
      <c r="AH117" s="903"/>
      <c r="AI117" s="903"/>
      <c r="AJ117" s="903"/>
      <c r="AK117" s="903"/>
      <c r="AL117" s="903"/>
      <c r="AM117" s="903"/>
      <c r="AN117" s="837"/>
      <c r="AO117" s="837"/>
    </row>
    <row r="118" spans="1:41" s="838" customFormat="1">
      <c r="A118" s="361">
        <v>2</v>
      </c>
      <c r="B118" s="830" t="s">
        <v>85</v>
      </c>
      <c r="C118" s="363" t="s">
        <v>80</v>
      </c>
      <c r="D118" s="364" t="e">
        <f>'Pl 2016-20 PFC'!#REF!</f>
        <v>#REF!</v>
      </c>
      <c r="E118" s="756">
        <v>830552939</v>
      </c>
      <c r="F118" s="756">
        <v>813040530.29999995</v>
      </c>
      <c r="G118" s="756">
        <v>813040530</v>
      </c>
      <c r="H118" s="756">
        <v>-0.29999995231628418</v>
      </c>
      <c r="I118" s="756">
        <v>802194091.78999996</v>
      </c>
      <c r="J118" s="756">
        <v>801980858</v>
      </c>
      <c r="K118" s="756">
        <v>801815225</v>
      </c>
      <c r="L118" s="843">
        <f t="shared" si="4"/>
        <v>97.891475885801427</v>
      </c>
      <c r="M118" s="802"/>
      <c r="N118" s="803">
        <f>N117-100</f>
        <v>340014773.94999981</v>
      </c>
      <c r="O118" s="803">
        <f>O117-100</f>
        <v>-18661685</v>
      </c>
      <c r="P118" s="803">
        <f>P117-100</f>
        <v>145381075</v>
      </c>
      <c r="Q118" s="803">
        <f>Q117-100</f>
        <v>239998225</v>
      </c>
      <c r="R118" s="902">
        <f>R117-100</f>
        <v>459401602</v>
      </c>
      <c r="S118" s="903"/>
      <c r="T118" s="903"/>
      <c r="U118" s="903"/>
      <c r="V118" s="903"/>
      <c r="W118" s="903"/>
      <c r="X118" s="903"/>
      <c r="Y118" s="903"/>
      <c r="Z118" s="903"/>
      <c r="AA118" s="903"/>
      <c r="AB118" s="903"/>
      <c r="AC118" s="903"/>
      <c r="AD118" s="903"/>
      <c r="AE118" s="903"/>
      <c r="AF118" s="903"/>
      <c r="AG118" s="903"/>
      <c r="AH118" s="903"/>
      <c r="AI118" s="903"/>
      <c r="AJ118" s="903"/>
      <c r="AK118" s="903"/>
      <c r="AL118" s="903"/>
      <c r="AM118" s="903"/>
      <c r="AN118" s="837"/>
      <c r="AO118" s="837"/>
    </row>
    <row r="119" spans="1:41" s="838" customFormat="1" ht="15.75" customHeight="1">
      <c r="A119" s="361" t="s">
        <v>20</v>
      </c>
      <c r="B119" s="830" t="s">
        <v>438</v>
      </c>
      <c r="C119" s="363" t="s">
        <v>80</v>
      </c>
      <c r="D119" s="364" t="e">
        <f>'Pl 2016-20 PFC'!#REF!</f>
        <v>#REF!</v>
      </c>
      <c r="E119" s="756">
        <v>550000000</v>
      </c>
      <c r="F119" s="756">
        <v>530000000</v>
      </c>
      <c r="G119" s="756">
        <v>530000000</v>
      </c>
      <c r="H119" s="756">
        <v>0</v>
      </c>
      <c r="I119" s="756">
        <v>530000000</v>
      </c>
      <c r="J119" s="756">
        <v>530000000</v>
      </c>
      <c r="K119" s="756">
        <v>530000000</v>
      </c>
      <c r="L119" s="843">
        <f t="shared" si="4"/>
        <v>96.36363636363636</v>
      </c>
      <c r="M119" s="802"/>
      <c r="N119" s="803" t="e">
        <f>N118-E197</f>
        <v>#REF!</v>
      </c>
      <c r="O119" s="803">
        <f>O118-F197</f>
        <v>-18661685</v>
      </c>
      <c r="P119" s="803">
        <f>P118-I197</f>
        <v>145381075</v>
      </c>
      <c r="Q119" s="803">
        <f>Q118-J197</f>
        <v>86889225</v>
      </c>
      <c r="R119" s="902">
        <f>R118-K197</f>
        <v>99602</v>
      </c>
      <c r="S119" s="903"/>
      <c r="T119" s="903"/>
      <c r="U119" s="903"/>
      <c r="V119" s="903"/>
      <c r="W119" s="903"/>
      <c r="X119" s="903"/>
      <c r="Y119" s="903"/>
      <c r="Z119" s="903"/>
      <c r="AA119" s="903"/>
      <c r="AB119" s="903"/>
      <c r="AC119" s="903"/>
      <c r="AD119" s="903"/>
      <c r="AE119" s="903"/>
      <c r="AF119" s="903"/>
      <c r="AG119" s="903"/>
      <c r="AH119" s="903"/>
      <c r="AI119" s="903"/>
      <c r="AJ119" s="903"/>
      <c r="AK119" s="903"/>
      <c r="AL119" s="903"/>
      <c r="AM119" s="903"/>
      <c r="AN119" s="837"/>
      <c r="AO119" s="837"/>
    </row>
    <row r="120" spans="1:41" s="838" customFormat="1" ht="15.75" customHeight="1">
      <c r="A120" s="361" t="s">
        <v>187</v>
      </c>
      <c r="B120" s="830" t="s">
        <v>439</v>
      </c>
      <c r="C120" s="363" t="s">
        <v>80</v>
      </c>
      <c r="D120" s="364" t="e">
        <f>'Pl 2016-20 PFC'!#REF!</f>
        <v>#REF!</v>
      </c>
      <c r="E120" s="756">
        <v>3345790</v>
      </c>
      <c r="F120" s="756">
        <v>3301804.06</v>
      </c>
      <c r="G120" s="756">
        <v>3301804</v>
      </c>
      <c r="H120" s="756">
        <v>-6.0000000055879354E-2</v>
      </c>
      <c r="I120" s="756">
        <v>3366365.55</v>
      </c>
      <c r="J120" s="756">
        <v>3286332</v>
      </c>
      <c r="K120" s="756">
        <v>3264399</v>
      </c>
      <c r="L120" s="843">
        <f t="shared" si="4"/>
        <v>98.685332910911924</v>
      </c>
      <c r="M120" s="802"/>
      <c r="N120" s="803"/>
      <c r="O120" s="803"/>
      <c r="P120" s="803"/>
      <c r="Q120" s="803"/>
      <c r="R120" s="902"/>
      <c r="S120" s="903"/>
      <c r="T120" s="903"/>
      <c r="U120" s="903"/>
      <c r="V120" s="903"/>
      <c r="W120" s="903"/>
      <c r="X120" s="903"/>
      <c r="Y120" s="903"/>
      <c r="Z120" s="903"/>
      <c r="AA120" s="903"/>
      <c r="AB120" s="903"/>
      <c r="AC120" s="903"/>
      <c r="AD120" s="903"/>
      <c r="AE120" s="903"/>
      <c r="AF120" s="903"/>
      <c r="AG120" s="903"/>
      <c r="AH120" s="903"/>
      <c r="AI120" s="903"/>
      <c r="AJ120" s="903"/>
      <c r="AK120" s="903"/>
      <c r="AL120" s="903"/>
      <c r="AM120" s="903"/>
      <c r="AN120" s="837"/>
      <c r="AO120" s="837"/>
    </row>
    <row r="121" spans="1:41" s="838" customFormat="1">
      <c r="A121" s="361">
        <v>3</v>
      </c>
      <c r="B121" s="830" t="s">
        <v>347</v>
      </c>
      <c r="C121" s="363" t="s">
        <v>80</v>
      </c>
      <c r="D121" s="364" t="e">
        <f>'Pl 2016-20 PFC'!#REF!</f>
        <v>#REF!</v>
      </c>
      <c r="E121" s="756">
        <v>-58345552</v>
      </c>
      <c r="F121" s="756">
        <v>-55132004.060000002</v>
      </c>
      <c r="G121" s="756">
        <v>-55132004</v>
      </c>
      <c r="H121" s="756">
        <v>6.0000002384185791E-2</v>
      </c>
      <c r="I121" s="756">
        <v>-52022120.549999997</v>
      </c>
      <c r="J121" s="756">
        <v>-51652667</v>
      </c>
      <c r="K121" s="756">
        <v>-51320324</v>
      </c>
      <c r="L121" s="843">
        <f t="shared" si="4"/>
        <v>94.492214247968718</v>
      </c>
      <c r="M121" s="802"/>
      <c r="N121" s="802"/>
      <c r="O121" s="802"/>
      <c r="P121" s="802"/>
      <c r="Q121" s="802"/>
      <c r="R121" s="903"/>
      <c r="S121" s="903"/>
      <c r="T121" s="903"/>
      <c r="U121" s="903"/>
      <c r="V121" s="903"/>
      <c r="W121" s="903"/>
      <c r="X121" s="903"/>
      <c r="Y121" s="903"/>
      <c r="Z121" s="903"/>
      <c r="AA121" s="903"/>
      <c r="AB121" s="903"/>
      <c r="AC121" s="903"/>
      <c r="AD121" s="903"/>
      <c r="AE121" s="903"/>
      <c r="AF121" s="903"/>
      <c r="AG121" s="903"/>
      <c r="AH121" s="903"/>
      <c r="AI121" s="903"/>
      <c r="AJ121" s="903"/>
      <c r="AK121" s="903"/>
      <c r="AL121" s="903"/>
      <c r="AM121" s="903"/>
      <c r="AN121" s="837"/>
      <c r="AO121" s="837"/>
    </row>
    <row r="122" spans="1:41" s="838" customFormat="1">
      <c r="A122" s="368" t="s">
        <v>348</v>
      </c>
      <c r="B122" s="830" t="str">
        <f>+'Pl 2016-20 PFC'!B367</f>
        <v>pozostałe:</v>
      </c>
      <c r="C122" s="363" t="s">
        <v>80</v>
      </c>
      <c r="D122" s="364" t="e">
        <f>'Pl 2016-20 PFC'!#REF!</f>
        <v>#REF!</v>
      </c>
      <c r="E122" s="756">
        <v>-58345552</v>
      </c>
      <c r="F122" s="756">
        <v>-55132004.060000002</v>
      </c>
      <c r="G122" s="756">
        <v>-55132004</v>
      </c>
      <c r="H122" s="756">
        <v>6.0000002384185791E-2</v>
      </c>
      <c r="I122" s="756">
        <v>-52022120.549999997</v>
      </c>
      <c r="J122" s="756">
        <v>-51652667</v>
      </c>
      <c r="K122" s="756">
        <v>-51320324</v>
      </c>
      <c r="L122" s="843">
        <f t="shared" si="4"/>
        <v>94.492214247968718</v>
      </c>
      <c r="M122" s="802"/>
      <c r="N122" s="802"/>
      <c r="O122" s="802"/>
      <c r="P122" s="802"/>
      <c r="Q122" s="802"/>
      <c r="R122" s="903"/>
      <c r="S122" s="903"/>
      <c r="T122" s="903"/>
      <c r="U122" s="903"/>
      <c r="V122" s="903"/>
      <c r="W122" s="903"/>
      <c r="X122" s="903"/>
      <c r="Y122" s="903"/>
      <c r="Z122" s="903"/>
      <c r="AA122" s="903"/>
      <c r="AB122" s="903"/>
      <c r="AC122" s="903"/>
      <c r="AD122" s="903"/>
      <c r="AE122" s="903"/>
      <c r="AF122" s="903"/>
      <c r="AG122" s="903"/>
      <c r="AH122" s="903"/>
      <c r="AI122" s="903"/>
      <c r="AJ122" s="903"/>
      <c r="AK122" s="903"/>
      <c r="AL122" s="903"/>
      <c r="AM122" s="903"/>
      <c r="AN122" s="837"/>
      <c r="AO122" s="837"/>
    </row>
    <row r="123" spans="1:41" s="838" customFormat="1">
      <c r="A123" s="368" t="s">
        <v>349</v>
      </c>
      <c r="B123" s="830" t="s">
        <v>94</v>
      </c>
      <c r="C123" s="363" t="s">
        <v>80</v>
      </c>
      <c r="D123" s="364"/>
      <c r="E123" s="756"/>
      <c r="F123" s="756"/>
      <c r="G123" s="756"/>
      <c r="H123" s="756"/>
      <c r="I123" s="756"/>
      <c r="J123" s="756"/>
      <c r="K123" s="756"/>
      <c r="L123" s="843"/>
      <c r="M123" s="802"/>
      <c r="N123" s="802"/>
      <c r="O123" s="802"/>
      <c r="P123" s="802"/>
      <c r="Q123" s="802"/>
      <c r="R123" s="903"/>
      <c r="S123" s="903"/>
      <c r="T123" s="903"/>
      <c r="U123" s="903"/>
      <c r="V123" s="903"/>
      <c r="W123" s="903"/>
      <c r="X123" s="903"/>
      <c r="Y123" s="903"/>
      <c r="Z123" s="903"/>
      <c r="AA123" s="903"/>
      <c r="AB123" s="903"/>
      <c r="AC123" s="903"/>
      <c r="AD123" s="903"/>
      <c r="AE123" s="903"/>
      <c r="AF123" s="903"/>
      <c r="AG123" s="903"/>
      <c r="AH123" s="903"/>
      <c r="AI123" s="903"/>
      <c r="AJ123" s="903"/>
      <c r="AK123" s="903"/>
      <c r="AL123" s="903"/>
      <c r="AM123" s="903"/>
      <c r="AN123" s="837"/>
      <c r="AO123" s="837"/>
    </row>
    <row r="124" spans="1:41" s="838" customFormat="1">
      <c r="A124" s="368" t="s">
        <v>23</v>
      </c>
      <c r="B124" s="830" t="s">
        <v>95</v>
      </c>
      <c r="C124" s="363" t="s">
        <v>80</v>
      </c>
      <c r="D124" s="364" t="e">
        <f>'Pl 2016-20 PFC'!#REF!</f>
        <v>#REF!</v>
      </c>
      <c r="E124" s="756">
        <v>25809042</v>
      </c>
      <c r="F124" s="756">
        <v>35906341.670000002</v>
      </c>
      <c r="G124" s="756">
        <v>35906342</v>
      </c>
      <c r="H124" s="756">
        <v>0.32999999821186066</v>
      </c>
      <c r="I124" s="756">
        <v>29269500</v>
      </c>
      <c r="J124" s="756">
        <v>23653900</v>
      </c>
      <c r="K124" s="756">
        <v>19553300</v>
      </c>
      <c r="L124" s="843">
        <f t="shared" si="4"/>
        <v>139.12311041998382</v>
      </c>
      <c r="M124" s="802"/>
      <c r="N124" s="802"/>
      <c r="O124" s="802"/>
      <c r="P124" s="802"/>
      <c r="Q124" s="802"/>
      <c r="R124" s="903"/>
      <c r="S124" s="903"/>
      <c r="T124" s="903"/>
      <c r="U124" s="903"/>
      <c r="V124" s="903"/>
      <c r="W124" s="903"/>
      <c r="X124" s="903"/>
      <c r="Y124" s="903"/>
      <c r="Z124" s="903"/>
      <c r="AA124" s="903"/>
      <c r="AB124" s="903"/>
      <c r="AC124" s="903"/>
      <c r="AD124" s="903"/>
      <c r="AE124" s="903"/>
      <c r="AF124" s="903"/>
      <c r="AG124" s="903"/>
      <c r="AH124" s="903"/>
      <c r="AI124" s="903"/>
      <c r="AJ124" s="903"/>
      <c r="AK124" s="903"/>
      <c r="AL124" s="903"/>
      <c r="AM124" s="903"/>
      <c r="AN124" s="837"/>
      <c r="AO124" s="837"/>
    </row>
    <row r="125" spans="1:41" s="838" customFormat="1">
      <c r="A125" s="368" t="s">
        <v>24</v>
      </c>
      <c r="B125" s="830" t="s">
        <v>96</v>
      </c>
      <c r="C125" s="363" t="s">
        <v>80</v>
      </c>
      <c r="D125" s="364" t="e">
        <f>'Pl 2016-20 PFC'!#REF!</f>
        <v>#REF!</v>
      </c>
      <c r="E125" s="756">
        <v>45361598</v>
      </c>
      <c r="F125" s="756">
        <v>44982154.630000003</v>
      </c>
      <c r="G125" s="756">
        <v>44982155</v>
      </c>
      <c r="H125" s="756">
        <v>0.36999999731779099</v>
      </c>
      <c r="I125" s="756">
        <v>41679621.689999998</v>
      </c>
      <c r="J125" s="756">
        <v>33019915</v>
      </c>
      <c r="K125" s="756">
        <v>25477887</v>
      </c>
      <c r="L125" s="843">
        <f t="shared" si="4"/>
        <v>99.163514918500013</v>
      </c>
      <c r="M125" s="802"/>
      <c r="N125" s="802"/>
      <c r="O125" s="802"/>
      <c r="P125" s="802"/>
      <c r="Q125" s="802"/>
      <c r="R125" s="903"/>
      <c r="S125" s="903"/>
      <c r="T125" s="903"/>
      <c r="U125" s="903"/>
      <c r="V125" s="903"/>
      <c r="W125" s="903"/>
      <c r="X125" s="903"/>
      <c r="Y125" s="903"/>
      <c r="Z125" s="903"/>
      <c r="AA125" s="903"/>
      <c r="AB125" s="903"/>
      <c r="AC125" s="903"/>
      <c r="AD125" s="903"/>
      <c r="AE125" s="903"/>
      <c r="AF125" s="903"/>
      <c r="AG125" s="903"/>
      <c r="AH125" s="903"/>
      <c r="AI125" s="903"/>
      <c r="AJ125" s="903"/>
      <c r="AK125" s="903"/>
      <c r="AL125" s="903"/>
      <c r="AM125" s="903"/>
      <c r="AN125" s="837"/>
      <c r="AO125" s="837"/>
    </row>
    <row r="126" spans="1:41" s="838" customFormat="1">
      <c r="A126" s="368" t="s">
        <v>28</v>
      </c>
      <c r="B126" s="830" t="s">
        <v>97</v>
      </c>
      <c r="C126" s="363" t="s">
        <v>80</v>
      </c>
      <c r="D126" s="364" t="e">
        <f>'Pl 2016-20 PFC'!#REF!</f>
        <v>#REF!</v>
      </c>
      <c r="E126" s="756">
        <v>-1450000</v>
      </c>
      <c r="F126" s="756">
        <v>-1530000</v>
      </c>
      <c r="G126" s="756">
        <v>-1530000</v>
      </c>
      <c r="H126" s="756">
        <v>0</v>
      </c>
      <c r="I126" s="756">
        <v>-1530000</v>
      </c>
      <c r="J126" s="756">
        <v>-1430000</v>
      </c>
      <c r="K126" s="756">
        <v>-1430000</v>
      </c>
      <c r="L126" s="843">
        <f t="shared" si="4"/>
        <v>105.51724137931035</v>
      </c>
      <c r="M126" s="802"/>
      <c r="N126" s="802"/>
      <c r="O126" s="802"/>
      <c r="P126" s="802"/>
      <c r="Q126" s="802"/>
      <c r="R126" s="903"/>
      <c r="S126" s="903"/>
      <c r="T126" s="903"/>
      <c r="U126" s="903"/>
      <c r="V126" s="903"/>
      <c r="W126" s="903"/>
      <c r="X126" s="903"/>
      <c r="Y126" s="903"/>
      <c r="Z126" s="903"/>
      <c r="AA126" s="903"/>
      <c r="AB126" s="903"/>
      <c r="AC126" s="903"/>
      <c r="AD126" s="903"/>
      <c r="AE126" s="903"/>
      <c r="AF126" s="903"/>
      <c r="AG126" s="903"/>
      <c r="AH126" s="903"/>
      <c r="AI126" s="903"/>
      <c r="AJ126" s="903"/>
      <c r="AK126" s="903"/>
      <c r="AL126" s="903"/>
      <c r="AM126" s="903"/>
      <c r="AN126" s="837"/>
      <c r="AO126" s="837"/>
    </row>
    <row r="127" spans="1:41" s="838" customFormat="1">
      <c r="A127" s="368" t="s">
        <v>30</v>
      </c>
      <c r="B127" s="830" t="s">
        <v>98</v>
      </c>
      <c r="C127" s="363" t="s">
        <v>80</v>
      </c>
      <c r="D127" s="364" t="e">
        <f>'Pl 2016-20 PFC'!#REF!</f>
        <v>#REF!</v>
      </c>
      <c r="E127" s="756"/>
      <c r="F127" s="756"/>
      <c r="G127" s="756"/>
      <c r="H127" s="756"/>
      <c r="I127" s="756"/>
      <c r="J127" s="756"/>
      <c r="K127" s="756"/>
      <c r="L127" s="843"/>
      <c r="M127" s="802"/>
      <c r="N127" s="802"/>
      <c r="O127" s="802"/>
      <c r="P127" s="802"/>
      <c r="Q127" s="802"/>
      <c r="R127" s="903"/>
      <c r="S127" s="903"/>
      <c r="T127" s="903"/>
      <c r="U127" s="903"/>
      <c r="V127" s="903"/>
      <c r="W127" s="903"/>
      <c r="X127" s="903"/>
      <c r="Y127" s="903"/>
      <c r="Z127" s="903"/>
      <c r="AA127" s="903"/>
      <c r="AB127" s="903"/>
      <c r="AC127" s="903"/>
      <c r="AD127" s="903"/>
      <c r="AE127" s="903"/>
      <c r="AF127" s="903"/>
      <c r="AG127" s="903"/>
      <c r="AH127" s="903"/>
      <c r="AI127" s="903"/>
      <c r="AJ127" s="903"/>
      <c r="AK127" s="903"/>
      <c r="AL127" s="903"/>
      <c r="AM127" s="903"/>
      <c r="AN127" s="837"/>
      <c r="AO127" s="837"/>
    </row>
    <row r="128" spans="1:41" s="838" customFormat="1">
      <c r="A128" s="368" t="s">
        <v>34</v>
      </c>
      <c r="B128" s="830" t="s">
        <v>99</v>
      </c>
      <c r="C128" s="363" t="s">
        <v>80</v>
      </c>
      <c r="D128" s="364" t="e">
        <f>'Pl 2016-20 PFC'!#REF!</f>
        <v>#REF!</v>
      </c>
      <c r="E128" s="756">
        <v>-884394505</v>
      </c>
      <c r="F128" s="756">
        <v>-957455777.23000002</v>
      </c>
      <c r="G128" s="756">
        <v>-915972760</v>
      </c>
      <c r="H128" s="756">
        <v>41483017.230000019</v>
      </c>
      <c r="I128" s="756">
        <v>-934388811.92999995</v>
      </c>
      <c r="J128" s="756">
        <v>-964079339</v>
      </c>
      <c r="K128" s="756">
        <v>-1004099257</v>
      </c>
      <c r="L128" s="843">
        <f t="shared" si="4"/>
        <v>103.57060732755231</v>
      </c>
      <c r="M128" s="802"/>
      <c r="N128" s="802"/>
      <c r="O128" s="802"/>
      <c r="P128" s="802"/>
      <c r="Q128" s="802"/>
      <c r="R128" s="903"/>
      <c r="S128" s="903"/>
      <c r="T128" s="903"/>
      <c r="U128" s="903"/>
      <c r="V128" s="903"/>
      <c r="W128" s="903"/>
      <c r="X128" s="903"/>
      <c r="Y128" s="903"/>
      <c r="Z128" s="903"/>
      <c r="AA128" s="903"/>
      <c r="AB128" s="903"/>
      <c r="AC128" s="903"/>
      <c r="AD128" s="903"/>
      <c r="AE128" s="903"/>
      <c r="AF128" s="903"/>
      <c r="AG128" s="903"/>
      <c r="AH128" s="903"/>
      <c r="AI128" s="903"/>
      <c r="AJ128" s="903"/>
      <c r="AK128" s="903"/>
      <c r="AL128" s="903"/>
      <c r="AM128" s="903"/>
      <c r="AN128" s="837"/>
      <c r="AO128" s="837"/>
    </row>
    <row r="129" spans="1:41" s="838" customFormat="1">
      <c r="A129" s="368" t="s">
        <v>37</v>
      </c>
      <c r="B129" s="830" t="s">
        <v>100</v>
      </c>
      <c r="C129" s="363" t="s">
        <v>80</v>
      </c>
      <c r="D129" s="364" t="e">
        <f>'Pl 2016-20 PFC'!#REF!</f>
        <v>#REF!</v>
      </c>
      <c r="E129" s="756">
        <v>-3300000</v>
      </c>
      <c r="F129" s="756">
        <v>-3800000</v>
      </c>
      <c r="G129" s="756">
        <v>-3800000</v>
      </c>
      <c r="H129" s="756">
        <v>0</v>
      </c>
      <c r="I129" s="756">
        <v>-3800000</v>
      </c>
      <c r="J129" s="756">
        <v>-3800000</v>
      </c>
      <c r="K129" s="756">
        <v>-3800000</v>
      </c>
      <c r="L129" s="843">
        <f t="shared" si="4"/>
        <v>115.15151515151516</v>
      </c>
      <c r="M129" s="802"/>
      <c r="N129" s="802"/>
      <c r="O129" s="802"/>
      <c r="P129" s="802"/>
      <c r="Q129" s="802"/>
      <c r="R129" s="903"/>
      <c r="S129" s="903"/>
      <c r="T129" s="903"/>
      <c r="U129" s="903"/>
      <c r="V129" s="903"/>
      <c r="W129" s="903"/>
      <c r="X129" s="903"/>
      <c r="Y129" s="903"/>
      <c r="Z129" s="903"/>
      <c r="AA129" s="903"/>
      <c r="AB129" s="903"/>
      <c r="AC129" s="903"/>
      <c r="AD129" s="903"/>
      <c r="AE129" s="903"/>
      <c r="AF129" s="903"/>
      <c r="AG129" s="903"/>
      <c r="AH129" s="903"/>
      <c r="AI129" s="903"/>
      <c r="AJ129" s="903"/>
      <c r="AK129" s="903"/>
      <c r="AL129" s="903"/>
      <c r="AM129" s="903"/>
      <c r="AN129" s="837"/>
      <c r="AO129" s="837"/>
    </row>
    <row r="130" spans="1:41" ht="16.5" thickBot="1">
      <c r="A130" s="975"/>
      <c r="B130" s="976"/>
      <c r="C130" s="977"/>
      <c r="D130" s="977"/>
      <c r="E130" s="978"/>
      <c r="F130" s="979"/>
      <c r="G130" s="979"/>
      <c r="H130" s="979"/>
      <c r="I130" s="980"/>
      <c r="J130" s="980"/>
      <c r="K130" s="980"/>
      <c r="L130" s="981"/>
      <c r="M130" s="794"/>
      <c r="N130" s="794"/>
      <c r="O130" s="794"/>
      <c r="P130" s="794"/>
      <c r="Q130" s="794"/>
    </row>
    <row r="131" spans="1:41" ht="19.5" thickBot="1">
      <c r="A131" s="867" t="s">
        <v>440</v>
      </c>
      <c r="B131" s="982"/>
      <c r="C131" s="983"/>
      <c r="D131" s="737" t="e">
        <f>D115-D116</f>
        <v>#REF!</v>
      </c>
      <c r="E131" s="737"/>
      <c r="F131" s="737"/>
      <c r="G131" s="737"/>
      <c r="H131" s="737"/>
      <c r="I131" s="737"/>
      <c r="J131" s="737"/>
      <c r="K131" s="737"/>
      <c r="L131" s="793"/>
      <c r="M131" s="794"/>
      <c r="N131" s="794"/>
      <c r="O131" s="794"/>
      <c r="P131" s="794"/>
      <c r="Q131" s="794"/>
    </row>
    <row r="132" spans="1:41" ht="63.75" customHeight="1" thickBot="1">
      <c r="A132" s="2027" t="s">
        <v>7</v>
      </c>
      <c r="B132" s="2028" t="s">
        <v>8</v>
      </c>
      <c r="C132" s="2029" t="s">
        <v>78</v>
      </c>
      <c r="D132" s="984"/>
      <c r="E132" s="985" t="e">
        <f>E49</f>
        <v>#REF!</v>
      </c>
      <c r="F132" s="985" t="e">
        <f t="shared" ref="F132:L132" si="5">F49</f>
        <v>#REF!</v>
      </c>
      <c r="G132" s="985" t="str">
        <f t="shared" si="5"/>
        <v>Plan wg Ustawy Budżetowej 
na 2017 r.</v>
      </c>
      <c r="H132" s="985" t="str">
        <f t="shared" si="5"/>
        <v>różnice</v>
      </c>
      <c r="I132" s="985" t="str">
        <f t="shared" si="5"/>
        <v xml:space="preserve">Zmiany  </v>
      </c>
      <c r="J132" s="985" t="str">
        <f t="shared" si="5"/>
        <v>Plan 
po zmianach 2017</v>
      </c>
      <c r="K132" s="985" t="e">
        <f t="shared" si="5"/>
        <v>#REF!</v>
      </c>
      <c r="L132" s="986" t="str">
        <f t="shared" si="5"/>
        <v>%</v>
      </c>
      <c r="M132" s="794"/>
      <c r="N132" s="794"/>
      <c r="O132" s="794"/>
      <c r="P132" s="794"/>
      <c r="Q132" s="794"/>
    </row>
    <row r="133" spans="1:41" ht="16.5" customHeight="1" thickBot="1">
      <c r="A133" s="2027"/>
      <c r="B133" s="2028"/>
      <c r="C133" s="2029"/>
      <c r="D133" s="869"/>
      <c r="E133" s="2030">
        <f>E50</f>
        <v>0</v>
      </c>
      <c r="F133" s="2030"/>
      <c r="G133" s="2030"/>
      <c r="H133" s="2030"/>
      <c r="I133" s="2030"/>
      <c r="J133" s="2030"/>
      <c r="K133" s="2030"/>
      <c r="L133" s="795"/>
      <c r="M133" s="794"/>
      <c r="N133" s="794"/>
      <c r="O133" s="794"/>
      <c r="P133" s="794"/>
      <c r="Q133" s="794"/>
    </row>
    <row r="134" spans="1:41" ht="16.5" thickBot="1">
      <c r="A134" s="987">
        <v>1</v>
      </c>
      <c r="B134" s="988">
        <v>2</v>
      </c>
      <c r="C134" s="989" t="s">
        <v>627</v>
      </c>
      <c r="D134" s="989"/>
      <c r="E134" s="990">
        <v>4</v>
      </c>
      <c r="F134" s="991"/>
      <c r="G134" s="991">
        <v>5</v>
      </c>
      <c r="H134" s="991"/>
      <c r="I134" s="991">
        <v>6</v>
      </c>
      <c r="J134" s="991">
        <v>7</v>
      </c>
      <c r="K134" s="991">
        <v>8</v>
      </c>
      <c r="L134" s="795"/>
      <c r="M134" s="794"/>
      <c r="N134" s="794"/>
      <c r="O134" s="794"/>
      <c r="P134" s="794"/>
      <c r="Q134" s="794"/>
    </row>
    <row r="135" spans="1:41" s="999" customFormat="1">
      <c r="A135" s="992" t="s">
        <v>508</v>
      </c>
      <c r="B135" s="993" t="s">
        <v>299</v>
      </c>
      <c r="C135" s="994" t="s">
        <v>80</v>
      </c>
      <c r="D135" s="995" t="e">
        <f>SUM(D137,D141,D142,D143,D144)</f>
        <v>#REF!</v>
      </c>
      <c r="E135" s="996">
        <v>4512537171.75</v>
      </c>
      <c r="F135" s="996">
        <v>4509226767</v>
      </c>
      <c r="G135" s="996">
        <v>4495756365</v>
      </c>
      <c r="H135" s="996">
        <v>13470402</v>
      </c>
      <c r="I135" s="996">
        <v>4602153936</v>
      </c>
      <c r="J135" s="996">
        <v>4769192650</v>
      </c>
      <c r="K135" s="996">
        <v>4923670877</v>
      </c>
      <c r="L135" s="997">
        <f t="shared" ref="L135:L178" si="6">G135/E135%</f>
        <v>99.628129229493027</v>
      </c>
      <c r="M135" s="812"/>
      <c r="N135" s="812"/>
      <c r="O135" s="812"/>
      <c r="P135" s="812"/>
      <c r="Q135" s="812"/>
      <c r="R135" s="998"/>
      <c r="S135" s="998"/>
      <c r="T135" s="998"/>
      <c r="U135" s="998"/>
      <c r="V135" s="998"/>
      <c r="W135" s="998"/>
      <c r="X135" s="998"/>
      <c r="Y135" s="998"/>
      <c r="Z135" s="998"/>
      <c r="AA135" s="998"/>
      <c r="AB135" s="998"/>
      <c r="AC135" s="998"/>
      <c r="AD135" s="998"/>
      <c r="AE135" s="998"/>
      <c r="AF135" s="998"/>
      <c r="AG135" s="998"/>
      <c r="AH135" s="998"/>
      <c r="AI135" s="998"/>
      <c r="AJ135" s="998"/>
      <c r="AK135" s="998"/>
      <c r="AL135" s="998"/>
      <c r="AM135" s="998"/>
      <c r="AN135" s="998"/>
      <c r="AO135" s="998"/>
    </row>
    <row r="136" spans="1:41" s="1009" customFormat="1" ht="9.9499999999999993" customHeight="1">
      <c r="A136" s="1000"/>
      <c r="B136" s="1001"/>
      <c r="C136" s="1002"/>
      <c r="D136" s="1003"/>
      <c r="E136" s="1004"/>
      <c r="F136" s="1005"/>
      <c r="G136" s="1005"/>
      <c r="H136" s="1005"/>
      <c r="I136" s="1005"/>
      <c r="J136" s="1005"/>
      <c r="K136" s="1005"/>
      <c r="L136" s="1006"/>
      <c r="M136" s="813"/>
      <c r="N136" s="813"/>
      <c r="O136" s="813"/>
      <c r="P136" s="813"/>
      <c r="Q136" s="813"/>
      <c r="R136" s="1007"/>
      <c r="S136" s="1007"/>
      <c r="T136" s="1007"/>
      <c r="U136" s="1007"/>
      <c r="V136" s="1007"/>
      <c r="W136" s="1007"/>
      <c r="X136" s="1007"/>
      <c r="Y136" s="1007"/>
      <c r="Z136" s="1007"/>
      <c r="AA136" s="1007"/>
      <c r="AB136" s="1007"/>
      <c r="AC136" s="1007"/>
      <c r="AD136" s="1007"/>
      <c r="AE136" s="1007"/>
      <c r="AF136" s="1007"/>
      <c r="AG136" s="1007"/>
      <c r="AH136" s="1007"/>
      <c r="AI136" s="1007"/>
      <c r="AJ136" s="1007"/>
      <c r="AK136" s="1007"/>
      <c r="AL136" s="1007"/>
      <c r="AM136" s="1007"/>
      <c r="AN136" s="1008"/>
      <c r="AO136" s="1008"/>
    </row>
    <row r="137" spans="1:41" s="1013" customFormat="1">
      <c r="A137" s="678" t="s">
        <v>316</v>
      </c>
      <c r="B137" s="1010" t="s">
        <v>351</v>
      </c>
      <c r="C137" s="1011" t="s">
        <v>80</v>
      </c>
      <c r="D137" s="380" t="e">
        <f>'Pl 2016-20 PFC'!#REF!</f>
        <v>#REF!</v>
      </c>
      <c r="E137" s="767">
        <v>743360000</v>
      </c>
      <c r="F137" s="767">
        <v>745360000</v>
      </c>
      <c r="G137" s="767">
        <v>745360000</v>
      </c>
      <c r="H137" s="767">
        <v>0</v>
      </c>
      <c r="I137" s="767">
        <v>745360000</v>
      </c>
      <c r="J137" s="767">
        <v>745360000</v>
      </c>
      <c r="K137" s="767">
        <v>745360000</v>
      </c>
      <c r="L137" s="845">
        <f t="shared" si="6"/>
        <v>100.26904864399484</v>
      </c>
      <c r="M137" s="814"/>
      <c r="N137" s="814"/>
      <c r="O137" s="814"/>
      <c r="P137" s="814"/>
      <c r="Q137" s="814"/>
      <c r="R137" s="1012"/>
      <c r="S137" s="1012"/>
      <c r="T137" s="1012"/>
      <c r="U137" s="1012"/>
      <c r="V137" s="1012"/>
      <c r="W137" s="1012"/>
      <c r="X137" s="1012"/>
      <c r="Y137" s="1012"/>
      <c r="Z137" s="1012"/>
      <c r="AA137" s="1012"/>
      <c r="AB137" s="1012"/>
      <c r="AC137" s="1012"/>
      <c r="AD137" s="1012"/>
      <c r="AE137" s="1012"/>
      <c r="AF137" s="1012"/>
      <c r="AG137" s="1012"/>
      <c r="AH137" s="1012"/>
      <c r="AI137" s="1012"/>
      <c r="AJ137" s="1012"/>
      <c r="AK137" s="1012"/>
      <c r="AL137" s="1012"/>
      <c r="AM137" s="1012"/>
      <c r="AN137" s="1012"/>
      <c r="AO137" s="1012"/>
    </row>
    <row r="138" spans="1:41" s="1013" customFormat="1">
      <c r="A138" s="678" t="s">
        <v>16</v>
      </c>
      <c r="B138" s="1010" t="s">
        <v>352</v>
      </c>
      <c r="C138" s="1011" t="s">
        <v>107</v>
      </c>
      <c r="D138" s="380" t="e">
        <f>'Pl 2016-20 PFC'!#REF!</f>
        <v>#REF!</v>
      </c>
      <c r="E138" s="767">
        <v>743360000</v>
      </c>
      <c r="F138" s="767">
        <v>745360000</v>
      </c>
      <c r="G138" s="767">
        <v>745360000</v>
      </c>
      <c r="H138" s="767">
        <v>0</v>
      </c>
      <c r="I138" s="767">
        <v>745360000</v>
      </c>
      <c r="J138" s="767">
        <v>745360000</v>
      </c>
      <c r="K138" s="767">
        <v>745360000</v>
      </c>
      <c r="L138" s="845">
        <f t="shared" si="6"/>
        <v>100.26904864399484</v>
      </c>
      <c r="M138" s="814"/>
      <c r="N138" s="814"/>
      <c r="O138" s="814"/>
      <c r="P138" s="814"/>
      <c r="Q138" s="814"/>
      <c r="R138" s="1012"/>
      <c r="S138" s="1012"/>
      <c r="T138" s="1012"/>
      <c r="U138" s="1012"/>
      <c r="V138" s="1012"/>
      <c r="W138" s="1012"/>
      <c r="X138" s="1012"/>
      <c r="Y138" s="1012"/>
      <c r="Z138" s="1012"/>
      <c r="AA138" s="1012"/>
      <c r="AB138" s="1012"/>
      <c r="AC138" s="1012"/>
      <c r="AD138" s="1012"/>
      <c r="AE138" s="1012"/>
      <c r="AF138" s="1012"/>
      <c r="AG138" s="1012"/>
      <c r="AH138" s="1012"/>
      <c r="AI138" s="1012"/>
      <c r="AJ138" s="1012"/>
      <c r="AK138" s="1012"/>
      <c r="AL138" s="1012"/>
      <c r="AM138" s="1012"/>
      <c r="AN138" s="1012"/>
      <c r="AO138" s="1012"/>
    </row>
    <row r="139" spans="1:41" s="1013" customFormat="1" ht="31.5">
      <c r="A139" s="1014" t="s">
        <v>142</v>
      </c>
      <c r="B139" s="1010" t="s">
        <v>647</v>
      </c>
      <c r="C139" s="1015" t="s">
        <v>107</v>
      </c>
      <c r="D139" s="1016" t="e">
        <f>'Pl 2016-20 PFC'!#REF!</f>
        <v>#REF!</v>
      </c>
      <c r="E139" s="1017">
        <v>28000000</v>
      </c>
      <c r="F139" s="1017">
        <v>28500000</v>
      </c>
      <c r="G139" s="1017">
        <v>28500000</v>
      </c>
      <c r="H139" s="1017">
        <v>0</v>
      </c>
      <c r="I139" s="1017">
        <v>29000000</v>
      </c>
      <c r="J139" s="1017">
        <v>29500000</v>
      </c>
      <c r="K139" s="1017">
        <v>30000000</v>
      </c>
      <c r="L139" s="1018">
        <f t="shared" si="6"/>
        <v>101.78571428571429</v>
      </c>
      <c r="M139" s="814"/>
      <c r="N139" s="814"/>
      <c r="O139" s="814"/>
      <c r="P139" s="814"/>
      <c r="Q139" s="814"/>
      <c r="R139" s="1012"/>
      <c r="S139" s="1012"/>
      <c r="T139" s="1012"/>
      <c r="U139" s="1012"/>
      <c r="V139" s="1012"/>
      <c r="W139" s="1012"/>
      <c r="X139" s="1012"/>
      <c r="Y139" s="1012"/>
      <c r="Z139" s="1012"/>
      <c r="AA139" s="1012"/>
      <c r="AB139" s="1012"/>
      <c r="AC139" s="1012"/>
      <c r="AD139" s="1012"/>
      <c r="AE139" s="1012"/>
      <c r="AF139" s="1012"/>
      <c r="AG139" s="1012"/>
      <c r="AH139" s="1012"/>
      <c r="AI139" s="1012"/>
      <c r="AJ139" s="1012"/>
      <c r="AK139" s="1012"/>
      <c r="AL139" s="1012"/>
      <c r="AM139" s="1012"/>
      <c r="AN139" s="1012"/>
      <c r="AO139" s="1012"/>
    </row>
    <row r="140" spans="1:41" s="1013" customFormat="1">
      <c r="A140" s="678" t="s">
        <v>145</v>
      </c>
      <c r="B140" s="1010" t="s">
        <v>646</v>
      </c>
      <c r="C140" s="1011" t="s">
        <v>107</v>
      </c>
      <c r="D140" s="380" t="e">
        <f>'Pl 2016-20 PFC'!#REF!</f>
        <v>#REF!</v>
      </c>
      <c r="E140" s="767">
        <v>715360000</v>
      </c>
      <c r="F140" s="767">
        <v>716860000</v>
      </c>
      <c r="G140" s="767">
        <v>716860000</v>
      </c>
      <c r="H140" s="767">
        <v>0</v>
      </c>
      <c r="I140" s="767">
        <v>716360000</v>
      </c>
      <c r="J140" s="767">
        <v>715860000</v>
      </c>
      <c r="K140" s="767">
        <v>715360000</v>
      </c>
      <c r="L140" s="845">
        <f t="shared" si="6"/>
        <v>100.20968463430999</v>
      </c>
      <c r="M140" s="814"/>
      <c r="N140" s="814"/>
      <c r="O140" s="814"/>
      <c r="P140" s="814"/>
      <c r="Q140" s="814"/>
      <c r="R140" s="1012"/>
      <c r="S140" s="1012"/>
      <c r="T140" s="1012"/>
      <c r="U140" s="1012"/>
      <c r="V140" s="1012"/>
      <c r="W140" s="1012"/>
      <c r="X140" s="1012"/>
      <c r="Y140" s="1012"/>
      <c r="Z140" s="1012"/>
      <c r="AA140" s="1012"/>
      <c r="AB140" s="1012"/>
      <c r="AC140" s="1012"/>
      <c r="AD140" s="1012"/>
      <c r="AE140" s="1012"/>
      <c r="AF140" s="1012"/>
      <c r="AG140" s="1012"/>
      <c r="AH140" s="1012"/>
      <c r="AI140" s="1012"/>
      <c r="AJ140" s="1012"/>
      <c r="AK140" s="1012"/>
      <c r="AL140" s="1012"/>
      <c r="AM140" s="1012"/>
      <c r="AN140" s="1012"/>
      <c r="AO140" s="1012"/>
    </row>
    <row r="141" spans="1:41" s="1013" customFormat="1">
      <c r="A141" s="1014" t="s">
        <v>626</v>
      </c>
      <c r="B141" s="1010" t="s">
        <v>110</v>
      </c>
      <c r="C141" s="1011" t="s">
        <v>106</v>
      </c>
      <c r="D141" s="380" t="e">
        <f>'Pl 2016-20 PFC'!#REF!</f>
        <v>#REF!</v>
      </c>
      <c r="E141" s="767">
        <v>46900000</v>
      </c>
      <c r="F141" s="767">
        <v>14167000</v>
      </c>
      <c r="G141" s="767">
        <v>0</v>
      </c>
      <c r="H141" s="767">
        <v>14167000</v>
      </c>
      <c r="I141" s="767">
        <v>0</v>
      </c>
      <c r="J141" s="767">
        <v>0</v>
      </c>
      <c r="K141" s="767">
        <v>0</v>
      </c>
      <c r="L141" s="845">
        <f t="shared" si="6"/>
        <v>0</v>
      </c>
      <c r="M141" s="814"/>
      <c r="N141" s="814"/>
      <c r="O141" s="814"/>
      <c r="P141" s="814"/>
      <c r="Q141" s="814"/>
      <c r="R141" s="1012"/>
      <c r="S141" s="1012"/>
      <c r="T141" s="1012"/>
      <c r="U141" s="1012"/>
      <c r="V141" s="1012"/>
      <c r="W141" s="1012"/>
      <c r="X141" s="1012"/>
      <c r="Y141" s="1012"/>
      <c r="Z141" s="1012"/>
      <c r="AA141" s="1012"/>
      <c r="AB141" s="1012"/>
      <c r="AC141" s="1012"/>
      <c r="AD141" s="1012"/>
      <c r="AE141" s="1012"/>
      <c r="AF141" s="1012"/>
      <c r="AG141" s="1012"/>
      <c r="AH141" s="1012"/>
      <c r="AI141" s="1012"/>
      <c r="AJ141" s="1012"/>
      <c r="AK141" s="1012"/>
      <c r="AL141" s="1012"/>
      <c r="AM141" s="1012"/>
      <c r="AN141" s="1012"/>
      <c r="AO141" s="1012"/>
    </row>
    <row r="142" spans="1:41" s="1013" customFormat="1">
      <c r="A142" s="678" t="s">
        <v>627</v>
      </c>
      <c r="B142" s="1010" t="s">
        <v>354</v>
      </c>
      <c r="C142" s="1011" t="s">
        <v>112</v>
      </c>
      <c r="D142" s="380" t="e">
        <f>'Pl 2016-20 PFC'!#REF!</f>
        <v>#REF!</v>
      </c>
      <c r="E142" s="767">
        <v>3548373580</v>
      </c>
      <c r="F142" s="767">
        <v>3575412767</v>
      </c>
      <c r="G142" s="767">
        <v>3575412767</v>
      </c>
      <c r="H142" s="767">
        <v>0</v>
      </c>
      <c r="I142" s="767">
        <v>3709435638</v>
      </c>
      <c r="J142" s="767">
        <v>3882254602</v>
      </c>
      <c r="K142" s="767">
        <v>4037438979</v>
      </c>
      <c r="L142" s="845">
        <f t="shared" si="6"/>
        <v>100.7620163545463</v>
      </c>
      <c r="M142" s="814"/>
      <c r="N142" s="814"/>
      <c r="O142" s="814"/>
      <c r="P142" s="814"/>
      <c r="Q142" s="814"/>
      <c r="R142" s="1012"/>
      <c r="S142" s="1012"/>
      <c r="T142" s="1012"/>
      <c r="U142" s="1012"/>
      <c r="V142" s="1012"/>
      <c r="W142" s="1012"/>
      <c r="X142" s="1012"/>
      <c r="Y142" s="1012"/>
      <c r="Z142" s="1012"/>
      <c r="AA142" s="1012"/>
      <c r="AB142" s="1012"/>
      <c r="AC142" s="1012"/>
      <c r="AD142" s="1012"/>
      <c r="AE142" s="1012"/>
      <c r="AF142" s="1012"/>
      <c r="AG142" s="1012"/>
      <c r="AH142" s="1012"/>
      <c r="AI142" s="1012"/>
      <c r="AJ142" s="1012"/>
      <c r="AK142" s="1012"/>
      <c r="AL142" s="1012"/>
      <c r="AM142" s="1012"/>
      <c r="AN142" s="1012"/>
      <c r="AO142" s="1012"/>
    </row>
    <row r="143" spans="1:41" s="1013" customFormat="1">
      <c r="A143" s="678" t="s">
        <v>628</v>
      </c>
      <c r="B143" s="1010" t="s">
        <v>355</v>
      </c>
      <c r="C143" s="1011" t="s">
        <v>114</v>
      </c>
      <c r="D143" s="380" t="e">
        <f>'Pl 2016-20 PFC'!#REF!</f>
        <v>#REF!</v>
      </c>
      <c r="E143" s="767">
        <v>2103794.75</v>
      </c>
      <c r="F143" s="767">
        <v>2155000</v>
      </c>
      <c r="G143" s="767">
        <v>2155000</v>
      </c>
      <c r="H143" s="767">
        <v>0</v>
      </c>
      <c r="I143" s="767">
        <v>2155000</v>
      </c>
      <c r="J143" s="767">
        <v>2155000</v>
      </c>
      <c r="K143" s="767">
        <v>2155000</v>
      </c>
      <c r="L143" s="845">
        <f t="shared" si="6"/>
        <v>102.43394703784674</v>
      </c>
      <c r="M143" s="814"/>
      <c r="N143" s="814"/>
      <c r="O143" s="814"/>
      <c r="P143" s="814"/>
      <c r="Q143" s="814"/>
      <c r="R143" s="1012"/>
      <c r="S143" s="1012"/>
      <c r="T143" s="1012"/>
      <c r="U143" s="1012"/>
      <c r="V143" s="1012"/>
      <c r="W143" s="1012"/>
      <c r="X143" s="1012"/>
      <c r="Y143" s="1012"/>
      <c r="Z143" s="1012"/>
      <c r="AA143" s="1012"/>
      <c r="AB143" s="1012"/>
      <c r="AC143" s="1012"/>
      <c r="AD143" s="1012"/>
      <c r="AE143" s="1012"/>
      <c r="AF143" s="1012"/>
      <c r="AG143" s="1012"/>
      <c r="AH143" s="1012"/>
      <c r="AI143" s="1012"/>
      <c r="AJ143" s="1012"/>
      <c r="AK143" s="1012"/>
      <c r="AL143" s="1012"/>
      <c r="AM143" s="1012"/>
      <c r="AN143" s="1012"/>
      <c r="AO143" s="1012"/>
    </row>
    <row r="144" spans="1:41" s="1013" customFormat="1">
      <c r="A144" s="678" t="s">
        <v>342</v>
      </c>
      <c r="B144" s="1010" t="s">
        <v>441</v>
      </c>
      <c r="C144" s="1019" t="s">
        <v>80</v>
      </c>
      <c r="D144" s="380" t="e">
        <f>'Pl 2016-20 PFC'!#REF!</f>
        <v>#REF!</v>
      </c>
      <c r="E144" s="767">
        <v>171799797</v>
      </c>
      <c r="F144" s="767">
        <v>172132000</v>
      </c>
      <c r="G144" s="767">
        <v>172828598</v>
      </c>
      <c r="H144" s="767">
        <v>-696598</v>
      </c>
      <c r="I144" s="767">
        <v>145203298</v>
      </c>
      <c r="J144" s="767">
        <v>139423048</v>
      </c>
      <c r="K144" s="767">
        <v>138716898</v>
      </c>
      <c r="L144" s="845">
        <f t="shared" si="6"/>
        <v>100.59883714530815</v>
      </c>
      <c r="M144" s="814"/>
      <c r="N144" s="814"/>
      <c r="O144" s="814"/>
      <c r="P144" s="814"/>
      <c r="Q144" s="814"/>
      <c r="R144" s="1012"/>
      <c r="S144" s="1012"/>
      <c r="T144" s="1012"/>
      <c r="U144" s="1012"/>
      <c r="V144" s="1012"/>
      <c r="W144" s="1012"/>
      <c r="X144" s="1012"/>
      <c r="Y144" s="1012"/>
      <c r="Z144" s="1012"/>
      <c r="AA144" s="1012"/>
      <c r="AB144" s="1012"/>
      <c r="AC144" s="1012"/>
      <c r="AD144" s="1012"/>
      <c r="AE144" s="1012"/>
      <c r="AF144" s="1012"/>
      <c r="AG144" s="1012"/>
      <c r="AH144" s="1012"/>
      <c r="AI144" s="1012"/>
      <c r="AJ144" s="1012"/>
      <c r="AK144" s="1012"/>
      <c r="AL144" s="1012"/>
      <c r="AM144" s="1012"/>
      <c r="AN144" s="1012"/>
      <c r="AO144" s="1012"/>
    </row>
    <row r="145" spans="1:41" s="1021" customFormat="1">
      <c r="A145" s="678" t="s">
        <v>26</v>
      </c>
      <c r="B145" s="1020" t="s">
        <v>357</v>
      </c>
      <c r="C145" s="1011" t="s">
        <v>125</v>
      </c>
      <c r="D145" s="380" t="e">
        <f>'Pl 2016-20 PFC'!#REF!</f>
        <v>#REF!</v>
      </c>
      <c r="E145" s="767">
        <v>37483260</v>
      </c>
      <c r="F145" s="767">
        <v>45825200</v>
      </c>
      <c r="G145" s="767">
        <v>46521798</v>
      </c>
      <c r="H145" s="767">
        <v>-696598</v>
      </c>
      <c r="I145" s="767">
        <v>45235098</v>
      </c>
      <c r="J145" s="767">
        <v>45132748</v>
      </c>
      <c r="K145" s="767">
        <v>45070598</v>
      </c>
      <c r="L145" s="845">
        <f t="shared" si="6"/>
        <v>124.11353228081016</v>
      </c>
      <c r="M145" s="815"/>
      <c r="N145" s="815"/>
      <c r="O145" s="815"/>
      <c r="P145" s="815"/>
      <c r="Q145" s="815"/>
    </row>
    <row r="146" spans="1:41" s="1007" customFormat="1" ht="11.25">
      <c r="A146" s="1022"/>
      <c r="B146" s="1023"/>
      <c r="C146" s="1024"/>
      <c r="D146" s="1025"/>
      <c r="E146" s="1026"/>
      <c r="F146" s="1026"/>
      <c r="G146" s="1026"/>
      <c r="H146" s="1026"/>
      <c r="I146" s="1026"/>
      <c r="J146" s="1026"/>
      <c r="K146" s="1026"/>
      <c r="L146" s="1027"/>
      <c r="M146" s="813"/>
      <c r="N146" s="813"/>
      <c r="O146" s="813"/>
      <c r="P146" s="813"/>
      <c r="Q146" s="813"/>
    </row>
    <row r="147" spans="1:41" s="999" customFormat="1">
      <c r="A147" s="992" t="s">
        <v>580</v>
      </c>
      <c r="B147" s="993" t="s">
        <v>302</v>
      </c>
      <c r="C147" s="994" t="s">
        <v>80</v>
      </c>
      <c r="D147" s="995" t="e">
        <f>SUM(D149,D155,D158,D159,D168,D173,D178)</f>
        <v>#REF!</v>
      </c>
      <c r="E147" s="996">
        <v>4537652847.0700006</v>
      </c>
      <c r="F147" s="996">
        <v>4867903226</v>
      </c>
      <c r="G147" s="996">
        <v>4668646500</v>
      </c>
      <c r="H147" s="996">
        <v>199256726</v>
      </c>
      <c r="I147" s="996">
        <v>4623897500</v>
      </c>
      <c r="J147" s="996">
        <v>4674575500</v>
      </c>
      <c r="K147" s="996">
        <v>4704267500</v>
      </c>
      <c r="L147" s="997">
        <f t="shared" si="6"/>
        <v>102.88681521801703</v>
      </c>
      <c r="M147" s="812"/>
      <c r="N147" s="812"/>
      <c r="O147" s="812"/>
      <c r="P147" s="812"/>
      <c r="Q147" s="812"/>
      <c r="R147" s="998"/>
      <c r="S147" s="998"/>
      <c r="T147" s="998"/>
      <c r="U147" s="998"/>
      <c r="V147" s="998"/>
      <c r="W147" s="998"/>
      <c r="X147" s="998"/>
      <c r="Y147" s="998"/>
      <c r="Z147" s="998"/>
      <c r="AA147" s="998"/>
      <c r="AB147" s="998"/>
      <c r="AC147" s="998"/>
      <c r="AD147" s="998"/>
      <c r="AE147" s="998"/>
      <c r="AF147" s="998"/>
      <c r="AG147" s="998"/>
      <c r="AH147" s="998"/>
      <c r="AI147" s="998"/>
      <c r="AJ147" s="998"/>
      <c r="AK147" s="998"/>
      <c r="AL147" s="998"/>
      <c r="AM147" s="998"/>
      <c r="AN147" s="998"/>
      <c r="AO147" s="998"/>
    </row>
    <row r="148" spans="1:41" s="1034" customFormat="1" ht="12.75" customHeight="1">
      <c r="A148" s="1028"/>
      <c r="B148" s="1029"/>
      <c r="C148" s="1030"/>
      <c r="D148" s="1031"/>
      <c r="E148" s="1032"/>
      <c r="F148" s="1032"/>
      <c r="G148" s="1032"/>
      <c r="H148" s="1032"/>
      <c r="I148" s="1032"/>
      <c r="J148" s="1032"/>
      <c r="K148" s="1032"/>
      <c r="L148" s="1033"/>
      <c r="M148" s="813"/>
      <c r="N148" s="813"/>
      <c r="O148" s="813"/>
      <c r="P148" s="813"/>
      <c r="Q148" s="813"/>
      <c r="R148" s="1007"/>
      <c r="S148" s="1007"/>
      <c r="T148" s="1007"/>
      <c r="U148" s="1007"/>
      <c r="V148" s="1007"/>
      <c r="W148" s="1007"/>
      <c r="X148" s="1007"/>
      <c r="Y148" s="1007"/>
      <c r="Z148" s="1007"/>
      <c r="AA148" s="1007"/>
      <c r="AB148" s="1007"/>
      <c r="AC148" s="1007"/>
      <c r="AD148" s="1007"/>
      <c r="AE148" s="1007"/>
      <c r="AF148" s="1007"/>
      <c r="AG148" s="1007"/>
      <c r="AH148" s="1007"/>
      <c r="AI148" s="1007"/>
      <c r="AJ148" s="1007"/>
      <c r="AK148" s="1007"/>
      <c r="AL148" s="1007"/>
      <c r="AM148" s="1007"/>
      <c r="AN148" s="1007"/>
      <c r="AO148" s="1007"/>
    </row>
    <row r="149" spans="1:41" s="1013" customFormat="1">
      <c r="A149" s="678" t="s">
        <v>316</v>
      </c>
      <c r="B149" s="1010" t="s">
        <v>140</v>
      </c>
      <c r="C149" s="1011" t="s">
        <v>80</v>
      </c>
      <c r="D149" s="380" t="e">
        <f>'Pl 2016-20 PFC'!#REF!</f>
        <v>#REF!</v>
      </c>
      <c r="E149" s="767">
        <v>3407668793.5300002</v>
      </c>
      <c r="F149" s="767">
        <v>3577080000</v>
      </c>
      <c r="G149" s="767">
        <v>3452643000</v>
      </c>
      <c r="H149" s="767">
        <v>124437000</v>
      </c>
      <c r="I149" s="767">
        <v>3459616000</v>
      </c>
      <c r="J149" s="767">
        <v>3472698000</v>
      </c>
      <c r="K149" s="767">
        <v>3480125000</v>
      </c>
      <c r="L149" s="845">
        <f t="shared" si="6"/>
        <v>101.31979394697603</v>
      </c>
      <c r="M149" s="814"/>
      <c r="N149" s="814"/>
      <c r="O149" s="814"/>
      <c r="P149" s="814"/>
      <c r="Q149" s="814"/>
      <c r="R149" s="1012"/>
      <c r="S149" s="1012"/>
      <c r="T149" s="1012"/>
      <c r="U149" s="1012"/>
      <c r="V149" s="1012"/>
      <c r="W149" s="1012"/>
      <c r="X149" s="1012"/>
      <c r="Y149" s="1012"/>
      <c r="Z149" s="1012"/>
      <c r="AA149" s="1012"/>
      <c r="AB149" s="1012"/>
      <c r="AC149" s="1012"/>
      <c r="AD149" s="1012"/>
      <c r="AE149" s="1012"/>
      <c r="AF149" s="1012"/>
      <c r="AG149" s="1012"/>
      <c r="AH149" s="1012"/>
      <c r="AI149" s="1012"/>
      <c r="AJ149" s="1012"/>
      <c r="AK149" s="1012"/>
      <c r="AL149" s="1012"/>
      <c r="AM149" s="1012"/>
      <c r="AN149" s="1012"/>
      <c r="AO149" s="1012"/>
    </row>
    <row r="150" spans="1:41" s="1036" customFormat="1">
      <c r="A150" s="678" t="s">
        <v>16</v>
      </c>
      <c r="B150" s="1010" t="s">
        <v>360</v>
      </c>
      <c r="C150" s="1011" t="s">
        <v>80</v>
      </c>
      <c r="D150" s="380" t="e">
        <f>'Pl 2016-20 PFC'!#REF!</f>
        <v>#REF!</v>
      </c>
      <c r="E150" s="767">
        <v>144535793.53</v>
      </c>
      <c r="F150" s="767">
        <v>159140000</v>
      </c>
      <c r="G150" s="767">
        <v>146640000</v>
      </c>
      <c r="H150" s="767">
        <v>12500000</v>
      </c>
      <c r="I150" s="767">
        <v>141220000</v>
      </c>
      <c r="J150" s="767">
        <v>148220000</v>
      </c>
      <c r="K150" s="767">
        <v>149220000</v>
      </c>
      <c r="L150" s="845">
        <f t="shared" si="6"/>
        <v>101.45583762928817</v>
      </c>
      <c r="M150" s="816"/>
      <c r="N150" s="816"/>
      <c r="O150" s="816"/>
      <c r="P150" s="816"/>
      <c r="Q150" s="816"/>
      <c r="R150" s="1035"/>
      <c r="S150" s="1035"/>
      <c r="T150" s="1035"/>
      <c r="U150" s="1035"/>
      <c r="V150" s="1035"/>
      <c r="W150" s="1035"/>
      <c r="X150" s="1035"/>
      <c r="Y150" s="1035"/>
      <c r="Z150" s="1035"/>
      <c r="AA150" s="1035"/>
      <c r="AB150" s="1035"/>
      <c r="AC150" s="1035"/>
      <c r="AD150" s="1035"/>
      <c r="AE150" s="1035"/>
      <c r="AF150" s="1035"/>
      <c r="AG150" s="1035"/>
      <c r="AH150" s="1035"/>
      <c r="AI150" s="1035"/>
      <c r="AJ150" s="1035"/>
      <c r="AK150" s="1035"/>
      <c r="AL150" s="1035"/>
      <c r="AM150" s="1035"/>
      <c r="AN150" s="1035"/>
      <c r="AO150" s="1035"/>
    </row>
    <row r="151" spans="1:41" s="1036" customFormat="1">
      <c r="A151" s="678" t="s">
        <v>142</v>
      </c>
      <c r="B151" s="1010" t="s">
        <v>143</v>
      </c>
      <c r="C151" s="1011" t="s">
        <v>144</v>
      </c>
      <c r="D151" s="380" t="e">
        <f>'Pl 2016-20 PFC'!#REF!</f>
        <v>#REF!</v>
      </c>
      <c r="E151" s="767">
        <v>139544572.19</v>
      </c>
      <c r="F151" s="767">
        <v>159140000</v>
      </c>
      <c r="G151" s="767">
        <v>146640000</v>
      </c>
      <c r="H151" s="767">
        <v>12500000</v>
      </c>
      <c r="I151" s="767">
        <v>141220000</v>
      </c>
      <c r="J151" s="767">
        <v>148220000</v>
      </c>
      <c r="K151" s="767">
        <v>149220000</v>
      </c>
      <c r="L151" s="845">
        <f t="shared" si="6"/>
        <v>105.08470354571661</v>
      </c>
      <c r="M151" s="817"/>
      <c r="N151" s="816"/>
      <c r="O151" s="816"/>
      <c r="P151" s="816"/>
      <c r="Q151" s="816"/>
      <c r="R151" s="1035"/>
      <c r="S151" s="1035"/>
      <c r="T151" s="1035"/>
      <c r="U151" s="1035"/>
      <c r="V151" s="1035"/>
      <c r="W151" s="1035"/>
      <c r="X151" s="1035"/>
      <c r="Y151" s="1035"/>
      <c r="Z151" s="1035"/>
      <c r="AA151" s="1035"/>
      <c r="AB151" s="1035"/>
      <c r="AC151" s="1035"/>
      <c r="AD151" s="1035"/>
      <c r="AE151" s="1035"/>
      <c r="AF151" s="1035"/>
      <c r="AG151" s="1035"/>
      <c r="AH151" s="1035"/>
      <c r="AI151" s="1035"/>
      <c r="AJ151" s="1035"/>
      <c r="AK151" s="1035"/>
      <c r="AL151" s="1035"/>
      <c r="AM151" s="1035"/>
      <c r="AN151" s="1035"/>
      <c r="AO151" s="1035"/>
    </row>
    <row r="152" spans="1:41" s="1036" customFormat="1">
      <c r="A152" s="678" t="s">
        <v>145</v>
      </c>
      <c r="B152" s="1010" t="s">
        <v>146</v>
      </c>
      <c r="C152" s="1011" t="s">
        <v>147</v>
      </c>
      <c r="D152" s="380" t="e">
        <f>'Pl 2016-20 PFC'!#REF!</f>
        <v>#REF!</v>
      </c>
      <c r="E152" s="767">
        <v>4991221.34</v>
      </c>
      <c r="F152" s="767">
        <v>0</v>
      </c>
      <c r="G152" s="767">
        <v>0</v>
      </c>
      <c r="H152" s="767">
        <v>0</v>
      </c>
      <c r="I152" s="767">
        <v>0</v>
      </c>
      <c r="J152" s="767">
        <v>0</v>
      </c>
      <c r="K152" s="767">
        <v>0</v>
      </c>
      <c r="L152" s="845">
        <f t="shared" si="6"/>
        <v>0</v>
      </c>
      <c r="M152" s="816"/>
      <c r="N152" s="816"/>
      <c r="O152" s="816"/>
      <c r="P152" s="816"/>
      <c r="Q152" s="816"/>
      <c r="R152" s="1035"/>
      <c r="S152" s="1035"/>
      <c r="T152" s="1035"/>
      <c r="U152" s="1035"/>
      <c r="V152" s="1035"/>
      <c r="W152" s="1035"/>
      <c r="X152" s="1035"/>
      <c r="Y152" s="1035"/>
      <c r="Z152" s="1035"/>
      <c r="AA152" s="1035"/>
      <c r="AB152" s="1035"/>
      <c r="AC152" s="1035"/>
      <c r="AD152" s="1035"/>
      <c r="AE152" s="1035"/>
      <c r="AF152" s="1035"/>
      <c r="AG152" s="1035"/>
      <c r="AH152" s="1035"/>
      <c r="AI152" s="1035"/>
      <c r="AJ152" s="1035"/>
      <c r="AK152" s="1035"/>
      <c r="AL152" s="1035"/>
      <c r="AM152" s="1035"/>
      <c r="AN152" s="1035"/>
      <c r="AO152" s="1035"/>
    </row>
    <row r="153" spans="1:41" s="1036" customFormat="1">
      <c r="A153" s="678" t="s">
        <v>17</v>
      </c>
      <c r="B153" s="1010" t="s">
        <v>372</v>
      </c>
      <c r="C153" s="1011" t="s">
        <v>80</v>
      </c>
      <c r="D153" s="380" t="e">
        <f>'Pl 2016-20 PFC'!#REF!</f>
        <v>#REF!</v>
      </c>
      <c r="E153" s="767">
        <v>3263133000</v>
      </c>
      <c r="F153" s="767">
        <v>3417940000</v>
      </c>
      <c r="G153" s="767">
        <v>3306003000</v>
      </c>
      <c r="H153" s="767">
        <v>111937000</v>
      </c>
      <c r="I153" s="767">
        <v>3318396000</v>
      </c>
      <c r="J153" s="767">
        <v>3324478000</v>
      </c>
      <c r="K153" s="767">
        <v>3330905000</v>
      </c>
      <c r="L153" s="845">
        <f t="shared" si="6"/>
        <v>101.31376808729524</v>
      </c>
      <c r="M153" s="816"/>
      <c r="N153" s="816"/>
      <c r="O153" s="816"/>
      <c r="P153" s="816"/>
      <c r="Q153" s="816"/>
      <c r="R153" s="1035"/>
      <c r="S153" s="1035"/>
      <c r="T153" s="1035"/>
      <c r="U153" s="1035"/>
      <c r="V153" s="1035"/>
      <c r="W153" s="1035"/>
      <c r="X153" s="1035"/>
      <c r="Y153" s="1035"/>
      <c r="Z153" s="1035"/>
      <c r="AA153" s="1035"/>
      <c r="AB153" s="1035"/>
      <c r="AC153" s="1035"/>
      <c r="AD153" s="1035"/>
      <c r="AE153" s="1035"/>
      <c r="AF153" s="1035"/>
      <c r="AG153" s="1035"/>
      <c r="AH153" s="1035"/>
      <c r="AI153" s="1035"/>
      <c r="AJ153" s="1035"/>
      <c r="AK153" s="1035"/>
      <c r="AL153" s="1035"/>
      <c r="AM153" s="1035"/>
      <c r="AN153" s="1035"/>
      <c r="AO153" s="1035"/>
    </row>
    <row r="154" spans="1:41" s="1035" customFormat="1">
      <c r="A154" s="678" t="s">
        <v>168</v>
      </c>
      <c r="B154" s="1010" t="s">
        <v>143</v>
      </c>
      <c r="C154" s="1011" t="s">
        <v>169</v>
      </c>
      <c r="D154" s="380" t="e">
        <f>'Pl 2016-20 PFC'!#REF!</f>
        <v>#REF!</v>
      </c>
      <c r="E154" s="767">
        <v>3263133000</v>
      </c>
      <c r="F154" s="767">
        <v>3417940000</v>
      </c>
      <c r="G154" s="767">
        <v>3306003000</v>
      </c>
      <c r="H154" s="767">
        <v>111937000</v>
      </c>
      <c r="I154" s="767">
        <v>3318396000</v>
      </c>
      <c r="J154" s="767">
        <v>3324478000</v>
      </c>
      <c r="K154" s="767">
        <v>3330905000</v>
      </c>
      <c r="L154" s="845">
        <f t="shared" si="6"/>
        <v>101.31376808729524</v>
      </c>
    </row>
    <row r="155" spans="1:41" s="1012" customFormat="1">
      <c r="A155" s="678" t="s">
        <v>626</v>
      </c>
      <c r="B155" s="1010" t="s">
        <v>381</v>
      </c>
      <c r="C155" s="1011" t="s">
        <v>80</v>
      </c>
      <c r="D155" s="380" t="e">
        <f>'Pl 2016-20 PFC'!#REF!</f>
        <v>#REF!</v>
      </c>
      <c r="E155" s="767">
        <v>5366000</v>
      </c>
      <c r="F155" s="767">
        <v>6282000</v>
      </c>
      <c r="G155" s="767">
        <v>6282000</v>
      </c>
      <c r="H155" s="767">
        <v>0</v>
      </c>
      <c r="I155" s="767">
        <v>6350000</v>
      </c>
      <c r="J155" s="767">
        <v>6446000</v>
      </c>
      <c r="K155" s="767">
        <v>6544000</v>
      </c>
      <c r="L155" s="845">
        <f t="shared" si="6"/>
        <v>117.07044353335819</v>
      </c>
    </row>
    <row r="156" spans="1:41" s="1013" customFormat="1">
      <c r="A156" s="678" t="s">
        <v>20</v>
      </c>
      <c r="B156" s="1010" t="s">
        <v>443</v>
      </c>
      <c r="C156" s="1011" t="s">
        <v>183</v>
      </c>
      <c r="D156" s="380" t="e">
        <f>'Pl 2016-20 PFC'!#REF!</f>
        <v>#REF!</v>
      </c>
      <c r="E156" s="767">
        <v>1650000</v>
      </c>
      <c r="F156" s="767">
        <v>2500000</v>
      </c>
      <c r="G156" s="767">
        <v>2500000</v>
      </c>
      <c r="H156" s="767">
        <v>0</v>
      </c>
      <c r="I156" s="767">
        <v>2500000</v>
      </c>
      <c r="J156" s="767">
        <v>2500000</v>
      </c>
      <c r="K156" s="767">
        <v>2500000</v>
      </c>
      <c r="L156" s="845">
        <f t="shared" si="6"/>
        <v>151.5151515151515</v>
      </c>
      <c r="M156" s="1012"/>
      <c r="N156" s="1012"/>
      <c r="O156" s="1012"/>
      <c r="P156" s="1012"/>
      <c r="Q156" s="1012"/>
      <c r="R156" s="1012"/>
      <c r="S156" s="1012"/>
      <c r="T156" s="1012"/>
      <c r="U156" s="1012"/>
      <c r="V156" s="1012"/>
      <c r="W156" s="1012"/>
      <c r="X156" s="1012"/>
      <c r="Y156" s="1012"/>
      <c r="Z156" s="1012"/>
      <c r="AA156" s="1012"/>
      <c r="AB156" s="1012"/>
      <c r="AC156" s="1012"/>
      <c r="AD156" s="1012"/>
      <c r="AE156" s="1012"/>
      <c r="AF156" s="1012"/>
      <c r="AG156" s="1012"/>
      <c r="AH156" s="1012"/>
      <c r="AI156" s="1012"/>
      <c r="AJ156" s="1012"/>
      <c r="AK156" s="1012"/>
      <c r="AL156" s="1012"/>
      <c r="AM156" s="1012"/>
      <c r="AN156" s="1012"/>
      <c r="AO156" s="1012"/>
    </row>
    <row r="157" spans="1:41" s="1013" customFormat="1">
      <c r="A157" s="678" t="s">
        <v>187</v>
      </c>
      <c r="B157" s="1010" t="s">
        <v>188</v>
      </c>
      <c r="C157" s="1011" t="s">
        <v>189</v>
      </c>
      <c r="D157" s="380" t="e">
        <f>'Pl 2016-20 PFC'!#REF!</f>
        <v>#REF!</v>
      </c>
      <c r="E157" s="767">
        <v>3716000</v>
      </c>
      <c r="F157" s="767">
        <v>3782000</v>
      </c>
      <c r="G157" s="767">
        <v>3782000</v>
      </c>
      <c r="H157" s="767">
        <v>0</v>
      </c>
      <c r="I157" s="767">
        <v>3850000</v>
      </c>
      <c r="J157" s="767">
        <v>3946000</v>
      </c>
      <c r="K157" s="767">
        <v>4044000</v>
      </c>
      <c r="L157" s="845">
        <f t="shared" si="6"/>
        <v>101.77610333692142</v>
      </c>
      <c r="M157" s="1012"/>
      <c r="N157" s="1012"/>
      <c r="O157" s="1012"/>
      <c r="P157" s="1012"/>
      <c r="Q157" s="1012"/>
      <c r="R157" s="1012"/>
      <c r="S157" s="1012"/>
      <c r="T157" s="1012"/>
      <c r="U157" s="1012"/>
      <c r="V157" s="1012"/>
      <c r="W157" s="1012"/>
      <c r="X157" s="1012"/>
      <c r="Y157" s="1012"/>
      <c r="Z157" s="1012"/>
      <c r="AA157" s="1012"/>
      <c r="AB157" s="1012"/>
      <c r="AC157" s="1012"/>
      <c r="AD157" s="1012"/>
      <c r="AE157" s="1012"/>
      <c r="AF157" s="1012"/>
      <c r="AG157" s="1012"/>
      <c r="AH157" s="1012"/>
      <c r="AI157" s="1012"/>
      <c r="AJ157" s="1012"/>
      <c r="AK157" s="1012"/>
      <c r="AL157" s="1012"/>
      <c r="AM157" s="1012"/>
      <c r="AN157" s="1012"/>
      <c r="AO157" s="1012"/>
    </row>
    <row r="158" spans="1:41" s="1013" customFormat="1">
      <c r="A158" s="678" t="s">
        <v>627</v>
      </c>
      <c r="B158" s="1010" t="s">
        <v>191</v>
      </c>
      <c r="C158" s="1011" t="s">
        <v>80</v>
      </c>
      <c r="D158" s="380" t="e">
        <f>'Pl 2016-20 PFC'!#REF!</f>
        <v>#REF!</v>
      </c>
      <c r="E158" s="767">
        <v>28283587.620000001</v>
      </c>
      <c r="F158" s="767">
        <v>17000000</v>
      </c>
      <c r="G158" s="767">
        <v>0</v>
      </c>
      <c r="H158" s="767">
        <v>17000000</v>
      </c>
      <c r="I158" s="767">
        <v>0</v>
      </c>
      <c r="J158" s="767">
        <v>0</v>
      </c>
      <c r="K158" s="767">
        <v>0</v>
      </c>
      <c r="L158" s="845">
        <f t="shared" si="6"/>
        <v>0</v>
      </c>
      <c r="M158" s="1012"/>
      <c r="N158" s="1012"/>
      <c r="O158" s="1012"/>
      <c r="P158" s="1012"/>
      <c r="Q158" s="1012"/>
      <c r="R158" s="1012"/>
      <c r="S158" s="1012"/>
      <c r="T158" s="1012"/>
      <c r="U158" s="1012"/>
      <c r="V158" s="1012"/>
      <c r="W158" s="1012"/>
      <c r="X158" s="1012"/>
      <c r="Y158" s="1012"/>
      <c r="Z158" s="1012"/>
      <c r="AA158" s="1012"/>
      <c r="AB158" s="1012"/>
      <c r="AC158" s="1012"/>
      <c r="AD158" s="1012"/>
      <c r="AE158" s="1012"/>
      <c r="AF158" s="1012"/>
      <c r="AG158" s="1012"/>
      <c r="AH158" s="1012"/>
      <c r="AI158" s="1012"/>
      <c r="AJ158" s="1012"/>
      <c r="AK158" s="1012"/>
      <c r="AL158" s="1012"/>
      <c r="AM158" s="1012"/>
      <c r="AN158" s="1012"/>
      <c r="AO158" s="1012"/>
    </row>
    <row r="159" spans="1:41" s="1041" customFormat="1">
      <c r="A159" s="678" t="s">
        <v>628</v>
      </c>
      <c r="B159" s="1037" t="s">
        <v>196</v>
      </c>
      <c r="C159" s="1011" t="s">
        <v>80</v>
      </c>
      <c r="D159" s="380" t="e">
        <f>SUM(D161,D163,D164,D162,#REF!,#REF!)</f>
        <v>#REF!</v>
      </c>
      <c r="E159" s="767">
        <v>119577000</v>
      </c>
      <c r="F159" s="767">
        <v>135512726</v>
      </c>
      <c r="G159" s="767">
        <v>135493000</v>
      </c>
      <c r="H159" s="767">
        <v>19726</v>
      </c>
      <c r="I159" s="767">
        <v>137333000</v>
      </c>
      <c r="J159" s="767">
        <v>140353000</v>
      </c>
      <c r="K159" s="767">
        <v>142900000</v>
      </c>
      <c r="L159" s="845">
        <f t="shared" si="6"/>
        <v>113.31025197153299</v>
      </c>
      <c r="M159" s="1038"/>
      <c r="N159" s="1039"/>
      <c r="O159" s="1039"/>
      <c r="P159" s="1039"/>
      <c r="Q159" s="1039"/>
      <c r="R159" s="1039"/>
      <c r="S159" s="1039"/>
      <c r="T159" s="1039"/>
      <c r="U159" s="1039"/>
      <c r="V159" s="1039"/>
      <c r="W159" s="1039"/>
      <c r="X159" s="1039"/>
      <c r="Y159" s="1039"/>
      <c r="Z159" s="1039"/>
      <c r="AA159" s="1039"/>
      <c r="AB159" s="1039"/>
      <c r="AC159" s="1039"/>
      <c r="AD159" s="1039"/>
      <c r="AE159" s="1039"/>
      <c r="AF159" s="1039"/>
      <c r="AG159" s="1039"/>
      <c r="AH159" s="1039"/>
      <c r="AI159" s="1039"/>
      <c r="AJ159" s="1039"/>
      <c r="AK159" s="1039"/>
      <c r="AL159" s="1039"/>
      <c r="AM159" s="1039"/>
      <c r="AN159" s="1040"/>
      <c r="AO159" s="1040"/>
    </row>
    <row r="160" spans="1:41" s="1041" customFormat="1">
      <c r="A160" s="678" t="s">
        <v>86</v>
      </c>
      <c r="B160" s="1010" t="s">
        <v>197</v>
      </c>
      <c r="C160" s="1011" t="s">
        <v>80</v>
      </c>
      <c r="D160" s="380" t="e">
        <f>SUM(D161,D162)</f>
        <v>#REF!</v>
      </c>
      <c r="E160" s="767">
        <v>53482000</v>
      </c>
      <c r="F160" s="767">
        <v>63502000</v>
      </c>
      <c r="G160" s="767">
        <v>63482000</v>
      </c>
      <c r="H160" s="767">
        <v>20000</v>
      </c>
      <c r="I160" s="767">
        <v>64627000</v>
      </c>
      <c r="J160" s="767">
        <v>66246000</v>
      </c>
      <c r="K160" s="767">
        <v>67905000</v>
      </c>
      <c r="L160" s="845">
        <f t="shared" si="6"/>
        <v>118.6978796604465</v>
      </c>
      <c r="M160" s="1038"/>
      <c r="N160" s="1039"/>
      <c r="O160" s="1039"/>
      <c r="P160" s="1039"/>
      <c r="Q160" s="1039"/>
      <c r="R160" s="1039"/>
      <c r="S160" s="1039"/>
      <c r="T160" s="1039"/>
      <c r="U160" s="1039"/>
      <c r="V160" s="1039"/>
      <c r="W160" s="1039"/>
      <c r="X160" s="1039"/>
      <c r="Y160" s="1039"/>
      <c r="Z160" s="1039"/>
      <c r="AA160" s="1039"/>
      <c r="AB160" s="1039"/>
      <c r="AC160" s="1039"/>
      <c r="AD160" s="1039"/>
      <c r="AE160" s="1039"/>
      <c r="AF160" s="1039"/>
      <c r="AG160" s="1039"/>
      <c r="AH160" s="1039"/>
      <c r="AI160" s="1039"/>
      <c r="AJ160" s="1039"/>
      <c r="AK160" s="1039"/>
      <c r="AL160" s="1039"/>
      <c r="AM160" s="1039"/>
      <c r="AN160" s="1040"/>
      <c r="AO160" s="1040"/>
    </row>
    <row r="161" spans="1:41" s="1041" customFormat="1">
      <c r="A161" s="678" t="s">
        <v>198</v>
      </c>
      <c r="B161" s="1042" t="s">
        <v>469</v>
      </c>
      <c r="C161" s="1011" t="s">
        <v>1028</v>
      </c>
      <c r="D161" s="380" t="e">
        <f>'Pl 2016-20 PFC'!#REF!</f>
        <v>#REF!</v>
      </c>
      <c r="E161" s="767">
        <v>52282000</v>
      </c>
      <c r="F161" s="767">
        <v>62282000</v>
      </c>
      <c r="G161" s="767">
        <v>62282000</v>
      </c>
      <c r="H161" s="767">
        <v>0</v>
      </c>
      <c r="I161" s="767">
        <v>63405000</v>
      </c>
      <c r="J161" s="767">
        <v>64993000</v>
      </c>
      <c r="K161" s="767">
        <v>66621000</v>
      </c>
      <c r="L161" s="845">
        <f t="shared" si="6"/>
        <v>119.1270418117134</v>
      </c>
      <c r="M161" s="1038"/>
      <c r="N161" s="1039"/>
      <c r="O161" s="1039"/>
      <c r="P161" s="1039"/>
      <c r="Q161" s="1039"/>
      <c r="R161" s="1039"/>
      <c r="S161" s="1039"/>
      <c r="T161" s="1039"/>
      <c r="U161" s="1039"/>
      <c r="V161" s="1039"/>
      <c r="W161" s="1039"/>
      <c r="X161" s="1039"/>
      <c r="Y161" s="1039"/>
      <c r="Z161" s="1039"/>
      <c r="AA161" s="1039"/>
      <c r="AB161" s="1039"/>
      <c r="AC161" s="1039"/>
      <c r="AD161" s="1039"/>
      <c r="AE161" s="1039"/>
      <c r="AF161" s="1039"/>
      <c r="AG161" s="1039"/>
      <c r="AH161" s="1039"/>
      <c r="AI161" s="1039"/>
      <c r="AJ161" s="1039"/>
      <c r="AK161" s="1039"/>
      <c r="AL161" s="1039"/>
      <c r="AM161" s="1039"/>
      <c r="AN161" s="1040"/>
      <c r="AO161" s="1040"/>
    </row>
    <row r="162" spans="1:41" s="1041" customFormat="1">
      <c r="A162" s="678" t="s">
        <v>201</v>
      </c>
      <c r="B162" s="1042" t="s">
        <v>470</v>
      </c>
      <c r="C162" s="1011" t="s">
        <v>203</v>
      </c>
      <c r="D162" s="380" t="e">
        <f>'Pl 2016-20 PFC'!#REF!</f>
        <v>#REF!</v>
      </c>
      <c r="E162" s="767">
        <v>1200000</v>
      </c>
      <c r="F162" s="767">
        <v>1220000</v>
      </c>
      <c r="G162" s="767">
        <v>1200000</v>
      </c>
      <c r="H162" s="767">
        <v>20000</v>
      </c>
      <c r="I162" s="767">
        <v>1222000</v>
      </c>
      <c r="J162" s="767">
        <v>1253000</v>
      </c>
      <c r="K162" s="767">
        <v>1284000</v>
      </c>
      <c r="L162" s="845">
        <f t="shared" si="6"/>
        <v>100</v>
      </c>
      <c r="M162" s="1038"/>
      <c r="N162" s="1039"/>
      <c r="O162" s="1039"/>
      <c r="P162" s="1039"/>
      <c r="Q162" s="1039"/>
      <c r="R162" s="1039"/>
      <c r="S162" s="1039"/>
      <c r="T162" s="1039"/>
      <c r="U162" s="1039"/>
      <c r="V162" s="1039"/>
      <c r="W162" s="1039"/>
      <c r="X162" s="1039"/>
      <c r="Y162" s="1039"/>
      <c r="Z162" s="1039"/>
      <c r="AA162" s="1039"/>
      <c r="AB162" s="1039"/>
      <c r="AC162" s="1039"/>
      <c r="AD162" s="1039"/>
      <c r="AE162" s="1039"/>
      <c r="AF162" s="1039"/>
      <c r="AG162" s="1039"/>
      <c r="AH162" s="1039"/>
      <c r="AI162" s="1039"/>
      <c r="AJ162" s="1039"/>
      <c r="AK162" s="1039"/>
      <c r="AL162" s="1039"/>
      <c r="AM162" s="1039"/>
      <c r="AN162" s="1040"/>
      <c r="AO162" s="1040"/>
    </row>
    <row r="163" spans="1:41" s="1041" customFormat="1">
      <c r="A163" s="678" t="s">
        <v>88</v>
      </c>
      <c r="B163" s="1010" t="s">
        <v>395</v>
      </c>
      <c r="C163" s="1011" t="s">
        <v>1036</v>
      </c>
      <c r="D163" s="380" t="e">
        <f>'Pl 2016-20 PFC'!#REF!</f>
        <v>#REF!</v>
      </c>
      <c r="E163" s="767">
        <v>9392000</v>
      </c>
      <c r="F163" s="767">
        <v>11866000</v>
      </c>
      <c r="G163" s="767">
        <v>11866000</v>
      </c>
      <c r="H163" s="767">
        <v>0</v>
      </c>
      <c r="I163" s="767">
        <v>12078000</v>
      </c>
      <c r="J163" s="767">
        <v>12384000</v>
      </c>
      <c r="K163" s="767">
        <v>12690000</v>
      </c>
      <c r="L163" s="845">
        <f t="shared" si="6"/>
        <v>126.34156729131176</v>
      </c>
      <c r="M163" s="1038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39"/>
      <c r="AA163" s="1039"/>
      <c r="AB163" s="1039"/>
      <c r="AC163" s="1039"/>
      <c r="AD163" s="1039"/>
      <c r="AE163" s="1039"/>
      <c r="AF163" s="1039"/>
      <c r="AG163" s="1039"/>
      <c r="AH163" s="1039"/>
      <c r="AI163" s="1039"/>
      <c r="AJ163" s="1039"/>
      <c r="AK163" s="1039"/>
      <c r="AL163" s="1039"/>
      <c r="AM163" s="1039"/>
      <c r="AN163" s="1040"/>
      <c r="AO163" s="1040"/>
    </row>
    <row r="164" spans="1:41" s="1041" customFormat="1">
      <c r="A164" s="678" t="s">
        <v>204</v>
      </c>
      <c r="B164" s="1010" t="s">
        <v>397</v>
      </c>
      <c r="C164" s="1011" t="s">
        <v>1034</v>
      </c>
      <c r="D164" s="380" t="e">
        <f>'Pl 2016-20 PFC'!#REF!</f>
        <v>#REF!</v>
      </c>
      <c r="E164" s="767">
        <v>1311000</v>
      </c>
      <c r="F164" s="767">
        <v>1660000</v>
      </c>
      <c r="G164" s="767">
        <v>1660000</v>
      </c>
      <c r="H164" s="767">
        <v>0</v>
      </c>
      <c r="I164" s="767">
        <v>1691000</v>
      </c>
      <c r="J164" s="767">
        <v>1731000</v>
      </c>
      <c r="K164" s="767">
        <v>1772000</v>
      </c>
      <c r="L164" s="845">
        <f t="shared" si="6"/>
        <v>126.62090007627765</v>
      </c>
      <c r="M164" s="1038"/>
      <c r="N164" s="1039"/>
      <c r="O164" s="1039"/>
      <c r="P164" s="1039"/>
      <c r="Q164" s="1039"/>
      <c r="R164" s="1039"/>
      <c r="S164" s="1039"/>
      <c r="T164" s="1039"/>
      <c r="U164" s="1039"/>
      <c r="V164" s="1039"/>
      <c r="W164" s="1039"/>
      <c r="X164" s="1039"/>
      <c r="Y164" s="1039"/>
      <c r="Z164" s="1039"/>
      <c r="AA164" s="1039"/>
      <c r="AB164" s="1039"/>
      <c r="AC164" s="1039"/>
      <c r="AD164" s="1039"/>
      <c r="AE164" s="1039"/>
      <c r="AF164" s="1039"/>
      <c r="AG164" s="1039"/>
      <c r="AH164" s="1039"/>
      <c r="AI164" s="1039"/>
      <c r="AJ164" s="1039"/>
      <c r="AK164" s="1039"/>
      <c r="AL164" s="1039"/>
      <c r="AM164" s="1039"/>
      <c r="AN164" s="1040"/>
      <c r="AO164" s="1040"/>
    </row>
    <row r="165" spans="1:41" s="1041" customFormat="1">
      <c r="A165" s="678" t="s">
        <v>207</v>
      </c>
      <c r="B165" s="1010" t="s">
        <v>651</v>
      </c>
      <c r="C165" s="1011" t="s">
        <v>214</v>
      </c>
      <c r="D165" s="380" t="e">
        <f>'Pl 2016-20 PFC'!#REF!</f>
        <v>#REF!</v>
      </c>
      <c r="E165" s="767">
        <v>1311000</v>
      </c>
      <c r="F165" s="767">
        <v>1660000</v>
      </c>
      <c r="G165" s="767">
        <v>1660000</v>
      </c>
      <c r="H165" s="767">
        <v>0</v>
      </c>
      <c r="I165" s="767">
        <v>1691000</v>
      </c>
      <c r="J165" s="767">
        <v>1731000</v>
      </c>
      <c r="K165" s="767">
        <v>1772000</v>
      </c>
      <c r="L165" s="845">
        <f t="shared" si="6"/>
        <v>126.62090007627765</v>
      </c>
      <c r="M165" s="1038"/>
      <c r="N165" s="1039"/>
      <c r="O165" s="1039"/>
      <c r="P165" s="1039"/>
      <c r="Q165" s="1039"/>
      <c r="R165" s="1039"/>
      <c r="S165" s="1039"/>
      <c r="T165" s="1039"/>
      <c r="U165" s="1039"/>
      <c r="V165" s="1039"/>
      <c r="W165" s="1039"/>
      <c r="X165" s="1039"/>
      <c r="Y165" s="1039"/>
      <c r="Z165" s="1039"/>
      <c r="AA165" s="1039"/>
      <c r="AB165" s="1039"/>
      <c r="AC165" s="1039"/>
      <c r="AD165" s="1039"/>
      <c r="AE165" s="1039"/>
      <c r="AF165" s="1039"/>
      <c r="AG165" s="1039"/>
      <c r="AH165" s="1039"/>
      <c r="AI165" s="1039"/>
      <c r="AJ165" s="1039"/>
      <c r="AK165" s="1039"/>
      <c r="AL165" s="1039"/>
      <c r="AM165" s="1039"/>
      <c r="AN165" s="1040"/>
      <c r="AO165" s="1040"/>
    </row>
    <row r="166" spans="1:41" s="1041" customFormat="1">
      <c r="A166" s="678" t="s">
        <v>210</v>
      </c>
      <c r="B166" s="1010" t="s">
        <v>402</v>
      </c>
      <c r="C166" s="1011" t="s">
        <v>80</v>
      </c>
      <c r="D166" s="380" t="e">
        <f>'Pl 2016-20 PFC'!#REF!</f>
        <v>#REF!</v>
      </c>
      <c r="E166" s="767">
        <v>46509000</v>
      </c>
      <c r="F166" s="767">
        <v>47338000</v>
      </c>
      <c r="G166" s="767">
        <v>47338000</v>
      </c>
      <c r="H166" s="767">
        <v>0</v>
      </c>
      <c r="I166" s="767">
        <v>47845000</v>
      </c>
      <c r="J166" s="767">
        <v>48872000</v>
      </c>
      <c r="K166" s="767">
        <v>49385000</v>
      </c>
      <c r="L166" s="845">
        <f t="shared" si="6"/>
        <v>101.78245070846503</v>
      </c>
      <c r="M166" s="1038"/>
      <c r="N166" s="1039"/>
      <c r="O166" s="1039"/>
      <c r="P166" s="1039"/>
      <c r="Q166" s="1039"/>
      <c r="R166" s="1039"/>
      <c r="S166" s="1039"/>
      <c r="T166" s="1039"/>
      <c r="U166" s="1039"/>
      <c r="V166" s="1039"/>
      <c r="W166" s="1039"/>
      <c r="X166" s="1039"/>
      <c r="Y166" s="1039"/>
      <c r="Z166" s="1039"/>
      <c r="AA166" s="1039"/>
      <c r="AB166" s="1039"/>
      <c r="AC166" s="1039"/>
      <c r="AD166" s="1039"/>
      <c r="AE166" s="1039"/>
      <c r="AF166" s="1039"/>
      <c r="AG166" s="1039"/>
      <c r="AH166" s="1039"/>
      <c r="AI166" s="1039"/>
      <c r="AJ166" s="1039"/>
      <c r="AK166" s="1039"/>
      <c r="AL166" s="1039"/>
      <c r="AM166" s="1039"/>
      <c r="AN166" s="1040"/>
      <c r="AO166" s="1040"/>
    </row>
    <row r="167" spans="1:41" s="1045" customFormat="1">
      <c r="A167" s="678" t="s">
        <v>212</v>
      </c>
      <c r="B167" s="1010" t="s">
        <v>474</v>
      </c>
      <c r="C167" s="1011" t="s">
        <v>236</v>
      </c>
      <c r="D167" s="380" t="e">
        <f>'Pl 2016-20 PFC'!#REF!</f>
        <v>#REF!</v>
      </c>
      <c r="E167" s="767">
        <v>8883000</v>
      </c>
      <c r="F167" s="767">
        <v>11146726</v>
      </c>
      <c r="G167" s="767">
        <v>11147000</v>
      </c>
      <c r="H167" s="767">
        <v>-274</v>
      </c>
      <c r="I167" s="767">
        <v>11092000</v>
      </c>
      <c r="J167" s="767">
        <v>11120000</v>
      </c>
      <c r="K167" s="767">
        <v>11148000</v>
      </c>
      <c r="L167" s="845">
        <f t="shared" si="6"/>
        <v>125.48688506135315</v>
      </c>
      <c r="M167" s="1038"/>
      <c r="N167" s="1043"/>
      <c r="O167" s="1044"/>
      <c r="P167" s="1044"/>
      <c r="Q167" s="1044"/>
      <c r="R167" s="1044"/>
      <c r="S167" s="1043"/>
      <c r="T167" s="1043"/>
      <c r="U167" s="1043"/>
      <c r="V167" s="1043"/>
      <c r="W167" s="1043"/>
      <c r="X167" s="1043"/>
      <c r="Y167" s="1043"/>
      <c r="Z167" s="1043"/>
      <c r="AA167" s="1043"/>
      <c r="AB167" s="1043"/>
      <c r="AC167" s="1043"/>
      <c r="AD167" s="1043"/>
      <c r="AE167" s="1043"/>
      <c r="AF167" s="1043"/>
      <c r="AG167" s="1043"/>
      <c r="AH167" s="1043"/>
      <c r="AI167" s="1043"/>
      <c r="AJ167" s="1043"/>
      <c r="AK167" s="1043"/>
      <c r="AL167" s="1043"/>
      <c r="AM167" s="1043"/>
      <c r="AN167" s="1043"/>
      <c r="AO167" s="1043"/>
    </row>
    <row r="168" spans="1:41" s="1048" customFormat="1">
      <c r="A168" s="678" t="s">
        <v>342</v>
      </c>
      <c r="B168" s="1037" t="s">
        <v>475</v>
      </c>
      <c r="C168" s="1011" t="s">
        <v>80</v>
      </c>
      <c r="D168" s="380" t="e">
        <f>'Pl 2016-20 PFC'!#REF!</f>
        <v>#REF!</v>
      </c>
      <c r="E168" s="767">
        <v>56855969.609999999</v>
      </c>
      <c r="F168" s="767">
        <v>208000000</v>
      </c>
      <c r="G168" s="767">
        <v>150200000</v>
      </c>
      <c r="H168" s="767">
        <v>57800000</v>
      </c>
      <c r="I168" s="767">
        <v>96320000</v>
      </c>
      <c r="J168" s="767">
        <v>131350000</v>
      </c>
      <c r="K168" s="767">
        <v>150970000</v>
      </c>
      <c r="L168" s="845">
        <f t="shared" si="6"/>
        <v>264.17630554942184</v>
      </c>
      <c r="M168" s="1046"/>
      <c r="N168" s="1012"/>
      <c r="O168" s="1012"/>
      <c r="P168" s="1012"/>
      <c r="Q168" s="1012"/>
      <c r="R168" s="1012"/>
      <c r="S168" s="1012"/>
      <c r="T168" s="1012"/>
      <c r="U168" s="1012"/>
      <c r="V168" s="1012"/>
      <c r="W168" s="1012"/>
      <c r="X168" s="1012"/>
      <c r="Y168" s="1012"/>
      <c r="Z168" s="1012"/>
      <c r="AA168" s="1012"/>
      <c r="AB168" s="1012"/>
      <c r="AC168" s="1012"/>
      <c r="AD168" s="1012"/>
      <c r="AE168" s="1012"/>
      <c r="AF168" s="1012"/>
      <c r="AG168" s="1012"/>
      <c r="AH168" s="1012"/>
      <c r="AI168" s="1012"/>
      <c r="AJ168" s="1012"/>
      <c r="AK168" s="1012"/>
      <c r="AL168" s="1012"/>
      <c r="AM168" s="1012"/>
      <c r="AN168" s="1047"/>
      <c r="AO168" s="1047"/>
    </row>
    <row r="169" spans="1:41" s="1048" customFormat="1">
      <c r="A169" s="678" t="s">
        <v>26</v>
      </c>
      <c r="B169" s="1010" t="s">
        <v>417</v>
      </c>
      <c r="C169" s="1049" t="s">
        <v>1037</v>
      </c>
      <c r="D169" s="380" t="e">
        <f>'Pl 2016-20 PFC'!#REF!</f>
        <v>#REF!</v>
      </c>
      <c r="E169" s="1017">
        <v>29870000</v>
      </c>
      <c r="F169" s="1017">
        <v>45900000</v>
      </c>
      <c r="G169" s="1017">
        <v>45900000</v>
      </c>
      <c r="H169" s="1017">
        <v>0</v>
      </c>
      <c r="I169" s="1017">
        <v>42020000</v>
      </c>
      <c r="J169" s="1017">
        <v>32050000</v>
      </c>
      <c r="K169" s="1017">
        <v>21670000</v>
      </c>
      <c r="L169" s="1018">
        <f t="shared" si="6"/>
        <v>153.66588550385001</v>
      </c>
      <c r="M169" s="1012"/>
      <c r="N169" s="1012"/>
      <c r="O169" s="1012"/>
      <c r="P169" s="1012"/>
      <c r="Q169" s="1012"/>
      <c r="R169" s="1012"/>
      <c r="S169" s="1012"/>
      <c r="T169" s="1012"/>
      <c r="U169" s="1012"/>
      <c r="V169" s="1012"/>
      <c r="W169" s="1012"/>
      <c r="X169" s="1012"/>
      <c r="Y169" s="1012"/>
      <c r="Z169" s="1012"/>
      <c r="AA169" s="1012"/>
      <c r="AB169" s="1012"/>
      <c r="AC169" s="1012"/>
      <c r="AD169" s="1012"/>
      <c r="AE169" s="1012"/>
      <c r="AF169" s="1012"/>
      <c r="AG169" s="1012"/>
      <c r="AH169" s="1012"/>
      <c r="AI169" s="1012"/>
      <c r="AJ169" s="1012"/>
      <c r="AK169" s="1012"/>
      <c r="AL169" s="1012"/>
      <c r="AM169" s="1012"/>
      <c r="AN169" s="1047"/>
      <c r="AO169" s="1047"/>
    </row>
    <row r="170" spans="1:41" s="1036" customFormat="1">
      <c r="A170" s="678" t="s">
        <v>27</v>
      </c>
      <c r="B170" s="1010" t="s">
        <v>477</v>
      </c>
      <c r="C170" s="1011" t="s">
        <v>420</v>
      </c>
      <c r="D170" s="380" t="e">
        <f>'Pl 2016-20 PFC'!#REF!</f>
        <v>#REF!</v>
      </c>
      <c r="E170" s="767">
        <v>26985969.609999999</v>
      </c>
      <c r="F170" s="767">
        <v>162100000</v>
      </c>
      <c r="G170" s="767">
        <v>104300000</v>
      </c>
      <c r="H170" s="767">
        <v>57800000</v>
      </c>
      <c r="I170" s="767">
        <v>54300000</v>
      </c>
      <c r="J170" s="767">
        <v>99300000</v>
      </c>
      <c r="K170" s="767">
        <v>129300000</v>
      </c>
      <c r="L170" s="845">
        <f t="shared" si="6"/>
        <v>386.49713724331139</v>
      </c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/>
      <c r="W170" s="1035"/>
      <c r="X170" s="1035"/>
      <c r="Y170" s="1035"/>
      <c r="Z170" s="1035"/>
      <c r="AA170" s="1035"/>
      <c r="AB170" s="1035"/>
      <c r="AC170" s="1035"/>
      <c r="AD170" s="1035"/>
      <c r="AE170" s="1035"/>
      <c r="AF170" s="1035"/>
      <c r="AG170" s="1035"/>
      <c r="AH170" s="1035"/>
      <c r="AI170" s="1035"/>
      <c r="AJ170" s="1035"/>
      <c r="AK170" s="1035"/>
      <c r="AL170" s="1035"/>
      <c r="AM170" s="1035"/>
      <c r="AN170" s="1035"/>
      <c r="AO170" s="1035"/>
    </row>
    <row r="171" spans="1:41" s="1036" customFormat="1">
      <c r="A171" s="678" t="s">
        <v>274</v>
      </c>
      <c r="B171" s="1010" t="s">
        <v>275</v>
      </c>
      <c r="C171" s="1011" t="s">
        <v>276</v>
      </c>
      <c r="D171" s="380" t="e">
        <f>'Pl 2016-20 PFC'!#REF!</f>
        <v>#REF!</v>
      </c>
      <c r="E171" s="767">
        <v>22605969.609999999</v>
      </c>
      <c r="F171" s="767">
        <v>152700000</v>
      </c>
      <c r="G171" s="767">
        <v>98200000</v>
      </c>
      <c r="H171" s="767">
        <v>54500000</v>
      </c>
      <c r="I171" s="767">
        <v>48200000</v>
      </c>
      <c r="J171" s="767">
        <v>93200000</v>
      </c>
      <c r="K171" s="767">
        <v>123200000</v>
      </c>
      <c r="L171" s="845">
        <f t="shared" si="6"/>
        <v>434.39853142401881</v>
      </c>
      <c r="M171" s="1050"/>
      <c r="N171" s="1035"/>
      <c r="O171" s="1035"/>
      <c r="P171" s="1035"/>
      <c r="Q171" s="1035"/>
      <c r="R171" s="1035"/>
      <c r="S171" s="1035"/>
      <c r="T171" s="1035"/>
      <c r="U171" s="1035"/>
      <c r="V171" s="1035"/>
      <c r="W171" s="1035"/>
      <c r="X171" s="1035"/>
      <c r="Y171" s="1035"/>
      <c r="Z171" s="1035"/>
      <c r="AA171" s="1035"/>
      <c r="AB171" s="1035"/>
      <c r="AC171" s="1035"/>
      <c r="AD171" s="1035"/>
      <c r="AE171" s="1035"/>
      <c r="AF171" s="1035"/>
      <c r="AG171" s="1035"/>
      <c r="AH171" s="1035"/>
      <c r="AI171" s="1035"/>
      <c r="AJ171" s="1035"/>
      <c r="AK171" s="1035"/>
      <c r="AL171" s="1035"/>
      <c r="AM171" s="1035"/>
      <c r="AN171" s="1035"/>
      <c r="AO171" s="1035"/>
    </row>
    <row r="172" spans="1:41" s="1051" customFormat="1" ht="16.5" thickBot="1">
      <c r="A172" s="678" t="s">
        <v>279</v>
      </c>
      <c r="B172" s="1010" t="s">
        <v>280</v>
      </c>
      <c r="C172" s="363" t="s">
        <v>281</v>
      </c>
      <c r="D172" s="380" t="e">
        <f>'Pl 2016-20 PFC'!#REF!</f>
        <v>#REF!</v>
      </c>
      <c r="E172" s="767">
        <v>4380000</v>
      </c>
      <c r="F172" s="767">
        <v>9400000</v>
      </c>
      <c r="G172" s="767">
        <v>6100000</v>
      </c>
      <c r="H172" s="767">
        <v>3300000</v>
      </c>
      <c r="I172" s="767">
        <v>6100000</v>
      </c>
      <c r="J172" s="767">
        <v>6100000</v>
      </c>
      <c r="K172" s="767">
        <v>6100000</v>
      </c>
      <c r="L172" s="845">
        <f t="shared" si="6"/>
        <v>139.26940639269407</v>
      </c>
      <c r="M172" s="1050"/>
      <c r="N172" s="1035"/>
      <c r="O172" s="1035"/>
      <c r="P172" s="1035"/>
      <c r="Q172" s="1035"/>
      <c r="R172" s="1035"/>
      <c r="S172" s="1035"/>
      <c r="T172" s="1035"/>
      <c r="U172" s="1035"/>
      <c r="V172" s="1035"/>
      <c r="W172" s="1035"/>
      <c r="X172" s="1035"/>
      <c r="Y172" s="1035"/>
      <c r="Z172" s="1035"/>
      <c r="AA172" s="1035"/>
      <c r="AB172" s="1035"/>
      <c r="AC172" s="1035"/>
      <c r="AD172" s="1035"/>
      <c r="AE172" s="1035"/>
      <c r="AF172" s="1035"/>
      <c r="AG172" s="1035"/>
      <c r="AH172" s="1035"/>
      <c r="AI172" s="1035"/>
      <c r="AJ172" s="1035"/>
      <c r="AK172" s="1035"/>
      <c r="AL172" s="1035"/>
      <c r="AM172" s="1035"/>
      <c r="AN172" s="1035"/>
      <c r="AO172" s="1035"/>
    </row>
    <row r="173" spans="1:41" s="1013" customFormat="1">
      <c r="A173" s="678" t="s">
        <v>629</v>
      </c>
      <c r="B173" s="1010" t="s">
        <v>428</v>
      </c>
      <c r="C173" s="1011" t="s">
        <v>114</v>
      </c>
      <c r="D173" s="380" t="e">
        <f>'Pl 2016-20 PFC'!#REF!</f>
        <v>#REF!</v>
      </c>
      <c r="E173" s="767">
        <v>915783000</v>
      </c>
      <c r="F173" s="767">
        <v>922378500</v>
      </c>
      <c r="G173" s="767">
        <v>922378500</v>
      </c>
      <c r="H173" s="767">
        <v>0</v>
      </c>
      <c r="I173" s="767">
        <v>922378500</v>
      </c>
      <c r="J173" s="767">
        <v>922378500</v>
      </c>
      <c r="K173" s="767">
        <v>922378500</v>
      </c>
      <c r="L173" s="845">
        <f t="shared" si="6"/>
        <v>100.72020336695483</v>
      </c>
      <c r="M173" s="1012"/>
      <c r="N173" s="1012"/>
      <c r="O173" s="1012"/>
      <c r="P173" s="1012"/>
      <c r="Q173" s="1012"/>
      <c r="R173" s="1012"/>
      <c r="S173" s="1012"/>
      <c r="T173" s="1012"/>
      <c r="U173" s="1012"/>
      <c r="V173" s="1012"/>
      <c r="W173" s="1012"/>
      <c r="X173" s="1012"/>
      <c r="Y173" s="1012"/>
      <c r="Z173" s="1012"/>
      <c r="AA173" s="1012"/>
      <c r="AB173" s="1012"/>
      <c r="AC173" s="1012"/>
      <c r="AD173" s="1012"/>
      <c r="AE173" s="1012"/>
      <c r="AF173" s="1012"/>
      <c r="AG173" s="1012"/>
      <c r="AH173" s="1012"/>
      <c r="AI173" s="1012"/>
      <c r="AJ173" s="1012"/>
      <c r="AK173" s="1012"/>
      <c r="AL173" s="1012"/>
      <c r="AM173" s="1012"/>
      <c r="AN173" s="1012"/>
      <c r="AO173" s="1012"/>
    </row>
    <row r="174" spans="1:41" s="1036" customFormat="1">
      <c r="A174" s="678" t="s">
        <v>429</v>
      </c>
      <c r="B174" s="1010" t="s">
        <v>285</v>
      </c>
      <c r="C174" s="1011"/>
      <c r="D174" s="380" t="e">
        <f>'Pl 2016-20 PFC'!#REF!</f>
        <v>#REF!</v>
      </c>
      <c r="E174" s="767">
        <v>146341000</v>
      </c>
      <c r="F174" s="767">
        <v>146341000</v>
      </c>
      <c r="G174" s="767">
        <v>146341000</v>
      </c>
      <c r="H174" s="767">
        <v>0</v>
      </c>
      <c r="I174" s="767">
        <v>146341000</v>
      </c>
      <c r="J174" s="767">
        <v>146341000</v>
      </c>
      <c r="K174" s="767">
        <v>146341000</v>
      </c>
      <c r="L174" s="845">
        <f t="shared" si="6"/>
        <v>100</v>
      </c>
      <c r="M174" s="1035"/>
      <c r="N174" s="1035"/>
      <c r="O174" s="1035"/>
      <c r="P174" s="1035"/>
      <c r="Q174" s="1035"/>
      <c r="R174" s="1035"/>
      <c r="S174" s="1035"/>
      <c r="T174" s="1035"/>
      <c r="U174" s="1035"/>
      <c r="V174" s="1035"/>
      <c r="W174" s="1035"/>
      <c r="X174" s="1035"/>
      <c r="Y174" s="1035"/>
      <c r="Z174" s="1035"/>
      <c r="AA174" s="1035"/>
      <c r="AB174" s="1035"/>
      <c r="AC174" s="1035"/>
      <c r="AD174" s="1035"/>
      <c r="AE174" s="1035"/>
      <c r="AF174" s="1035"/>
      <c r="AG174" s="1035"/>
      <c r="AH174" s="1035"/>
      <c r="AI174" s="1035"/>
      <c r="AJ174" s="1035"/>
      <c r="AK174" s="1035"/>
      <c r="AL174" s="1035"/>
      <c r="AM174" s="1035"/>
      <c r="AN174" s="1035"/>
      <c r="AO174" s="1035"/>
    </row>
    <row r="175" spans="1:41" s="1036" customFormat="1">
      <c r="A175" s="678" t="s">
        <v>431</v>
      </c>
      <c r="B175" s="1010" t="s">
        <v>286</v>
      </c>
      <c r="C175" s="1011"/>
      <c r="D175" s="380" t="e">
        <f>'Pl 2016-20 PFC'!#REF!</f>
        <v>#REF!</v>
      </c>
      <c r="E175" s="767">
        <v>3659000</v>
      </c>
      <c r="F175" s="767">
        <v>3659000</v>
      </c>
      <c r="G175" s="767">
        <v>3659000</v>
      </c>
      <c r="H175" s="767">
        <v>0</v>
      </c>
      <c r="I175" s="767">
        <v>3659000</v>
      </c>
      <c r="J175" s="767">
        <v>3659000</v>
      </c>
      <c r="K175" s="767">
        <v>3659000</v>
      </c>
      <c r="L175" s="845">
        <f t="shared" si="6"/>
        <v>100</v>
      </c>
      <c r="M175" s="1035"/>
      <c r="N175" s="1035"/>
      <c r="O175" s="1035"/>
      <c r="P175" s="1035"/>
      <c r="Q175" s="1035"/>
      <c r="R175" s="1035"/>
      <c r="S175" s="1035"/>
      <c r="T175" s="1035"/>
      <c r="U175" s="1035"/>
      <c r="V175" s="1035"/>
      <c r="W175" s="1035"/>
      <c r="X175" s="1035"/>
      <c r="Y175" s="1035"/>
      <c r="Z175" s="1035"/>
      <c r="AA175" s="1035"/>
      <c r="AB175" s="1035"/>
      <c r="AC175" s="1035"/>
      <c r="AD175" s="1035"/>
      <c r="AE175" s="1035"/>
      <c r="AF175" s="1035"/>
      <c r="AG175" s="1035"/>
      <c r="AH175" s="1035"/>
      <c r="AI175" s="1035"/>
      <c r="AJ175" s="1035"/>
      <c r="AK175" s="1035"/>
      <c r="AL175" s="1035"/>
      <c r="AM175" s="1035"/>
      <c r="AN175" s="1035"/>
      <c r="AO175" s="1035"/>
    </row>
    <row r="176" spans="1:41" s="1036" customFormat="1">
      <c r="A176" s="678" t="s">
        <v>433</v>
      </c>
      <c r="B176" s="1010" t="s">
        <v>287</v>
      </c>
      <c r="C176" s="1011"/>
      <c r="D176" s="380" t="e">
        <f>'Pl 2016-20 PFC'!#REF!</f>
        <v>#REF!</v>
      </c>
      <c r="E176" s="767">
        <v>747105000</v>
      </c>
      <c r="F176" s="767">
        <v>753540000</v>
      </c>
      <c r="G176" s="767">
        <v>753540000</v>
      </c>
      <c r="H176" s="767">
        <v>0</v>
      </c>
      <c r="I176" s="767">
        <v>753540000</v>
      </c>
      <c r="J176" s="767">
        <v>753540000</v>
      </c>
      <c r="K176" s="767">
        <v>753540000</v>
      </c>
      <c r="L176" s="845">
        <f t="shared" si="6"/>
        <v>100.8613247133937</v>
      </c>
      <c r="M176" s="1035"/>
      <c r="N176" s="1035"/>
      <c r="O176" s="1035"/>
      <c r="P176" s="1035"/>
      <c r="Q176" s="1035"/>
      <c r="R176" s="1035"/>
      <c r="S176" s="1035"/>
      <c r="T176" s="1035"/>
      <c r="U176" s="1035"/>
      <c r="V176" s="1035"/>
      <c r="W176" s="1035"/>
      <c r="X176" s="1035"/>
      <c r="Y176" s="1035"/>
      <c r="Z176" s="1035"/>
      <c r="AA176" s="1035"/>
      <c r="AB176" s="1035"/>
      <c r="AC176" s="1035"/>
      <c r="AD176" s="1035"/>
      <c r="AE176" s="1035"/>
      <c r="AF176" s="1035"/>
      <c r="AG176" s="1035"/>
      <c r="AH176" s="1035"/>
      <c r="AI176" s="1035"/>
      <c r="AJ176" s="1035"/>
      <c r="AK176" s="1035"/>
      <c r="AL176" s="1035"/>
      <c r="AM176" s="1035"/>
      <c r="AN176" s="1035"/>
      <c r="AO176" s="1035"/>
    </row>
    <row r="177" spans="1:41" s="1036" customFormat="1">
      <c r="A177" s="678" t="s">
        <v>435</v>
      </c>
      <c r="B177" s="1010" t="s">
        <v>289</v>
      </c>
      <c r="C177" s="1011"/>
      <c r="D177" s="380" t="e">
        <f>'Pl 2016-20 PFC'!#REF!</f>
        <v>#REF!</v>
      </c>
      <c r="E177" s="767">
        <v>18678000</v>
      </c>
      <c r="F177" s="767">
        <v>18838500</v>
      </c>
      <c r="G177" s="767">
        <v>18838500</v>
      </c>
      <c r="H177" s="767">
        <v>0</v>
      </c>
      <c r="I177" s="767">
        <v>18838500</v>
      </c>
      <c r="J177" s="767">
        <v>18838500</v>
      </c>
      <c r="K177" s="767">
        <v>18838500</v>
      </c>
      <c r="L177" s="845">
        <f t="shared" si="6"/>
        <v>100.85929971088981</v>
      </c>
      <c r="M177" s="1035"/>
      <c r="N177" s="1035"/>
      <c r="O177" s="1035"/>
      <c r="P177" s="1035"/>
      <c r="Q177" s="1035"/>
      <c r="R177" s="1035"/>
      <c r="S177" s="1035"/>
      <c r="T177" s="1035"/>
      <c r="U177" s="1035"/>
      <c r="V177" s="1035"/>
      <c r="W177" s="1035"/>
      <c r="X177" s="1035"/>
      <c r="Y177" s="1035"/>
      <c r="Z177" s="1035"/>
      <c r="AA177" s="1035"/>
      <c r="AB177" s="1035"/>
      <c r="AC177" s="1035"/>
      <c r="AD177" s="1035"/>
      <c r="AE177" s="1035"/>
      <c r="AF177" s="1035"/>
      <c r="AG177" s="1035"/>
      <c r="AH177" s="1035"/>
      <c r="AI177" s="1035"/>
      <c r="AJ177" s="1035"/>
      <c r="AK177" s="1035"/>
      <c r="AL177" s="1035"/>
      <c r="AM177" s="1035"/>
      <c r="AN177" s="1035"/>
      <c r="AO177" s="1035"/>
    </row>
    <row r="178" spans="1:41" s="1036" customFormat="1">
      <c r="A178" s="678" t="s">
        <v>630</v>
      </c>
      <c r="B178" s="1010" t="s">
        <v>72</v>
      </c>
      <c r="C178" s="1019" t="s">
        <v>80</v>
      </c>
      <c r="D178" s="380" t="e">
        <f>'Pl 2016-20 PFC'!#REF!</f>
        <v>#REF!</v>
      </c>
      <c r="E178" s="767">
        <v>4118496.31</v>
      </c>
      <c r="F178" s="767">
        <v>1650000</v>
      </c>
      <c r="G178" s="767">
        <v>1650000</v>
      </c>
      <c r="H178" s="767">
        <v>0</v>
      </c>
      <c r="I178" s="767">
        <v>1900000</v>
      </c>
      <c r="J178" s="767">
        <v>1350000</v>
      </c>
      <c r="K178" s="767">
        <v>1350000</v>
      </c>
      <c r="L178" s="845">
        <f t="shared" si="6"/>
        <v>40.063165675144191</v>
      </c>
      <c r="M178" s="1035"/>
      <c r="N178" s="1035"/>
      <c r="O178" s="1035"/>
      <c r="P178" s="1035"/>
      <c r="Q178" s="1035"/>
      <c r="R178" s="1035"/>
      <c r="S178" s="1035"/>
      <c r="T178" s="1035"/>
      <c r="U178" s="1035"/>
      <c r="V178" s="1035"/>
      <c r="W178" s="1035"/>
      <c r="X178" s="1035"/>
      <c r="Y178" s="1035"/>
      <c r="Z178" s="1035"/>
      <c r="AA178" s="1035"/>
      <c r="AB178" s="1035"/>
      <c r="AC178" s="1035"/>
      <c r="AD178" s="1035"/>
      <c r="AE178" s="1035"/>
      <c r="AF178" s="1035"/>
      <c r="AG178" s="1035"/>
      <c r="AH178" s="1035"/>
      <c r="AI178" s="1035"/>
      <c r="AJ178" s="1035"/>
      <c r="AK178" s="1035"/>
      <c r="AL178" s="1035"/>
      <c r="AM178" s="1035"/>
      <c r="AN178" s="1035"/>
      <c r="AO178" s="1035"/>
    </row>
    <row r="179" spans="1:41" s="908" customFormat="1" ht="16.5" thickBot="1">
      <c r="A179" s="1052"/>
      <c r="B179" s="1053"/>
      <c r="C179" s="1054"/>
      <c r="D179" s="1055"/>
      <c r="E179" s="1056"/>
      <c r="F179" s="1056"/>
      <c r="G179" s="1056"/>
      <c r="H179" s="1056"/>
      <c r="I179" s="1056"/>
      <c r="J179" s="1056"/>
      <c r="K179" s="1056"/>
      <c r="L179" s="1057"/>
      <c r="M179" s="1035"/>
      <c r="N179" s="1035"/>
      <c r="O179" s="1035"/>
      <c r="P179" s="1035"/>
      <c r="Q179" s="1035"/>
      <c r="R179" s="1035"/>
      <c r="S179" s="1035"/>
      <c r="T179" s="1035"/>
      <c r="U179" s="1035"/>
      <c r="V179" s="1035"/>
      <c r="W179" s="1035"/>
      <c r="X179" s="1035"/>
      <c r="Y179" s="1035"/>
      <c r="Z179" s="1035"/>
      <c r="AA179" s="1035"/>
      <c r="AB179" s="1035"/>
      <c r="AC179" s="1035"/>
      <c r="AD179" s="1035"/>
      <c r="AE179" s="1035"/>
      <c r="AF179" s="1035"/>
      <c r="AG179" s="1035"/>
      <c r="AH179" s="1035"/>
      <c r="AI179" s="1035"/>
      <c r="AJ179" s="1035"/>
      <c r="AK179" s="1035"/>
      <c r="AL179" s="1035"/>
      <c r="AM179" s="1035"/>
      <c r="AN179" s="907"/>
      <c r="AO179" s="907"/>
    </row>
    <row r="180" spans="1:41" ht="19.5" thickBot="1">
      <c r="A180" s="867" t="s">
        <v>481</v>
      </c>
      <c r="B180" s="868"/>
      <c r="C180" s="868"/>
      <c r="D180" s="868"/>
      <c r="E180" s="1058"/>
      <c r="F180" s="1058"/>
      <c r="G180" s="1058"/>
      <c r="H180" s="1058"/>
      <c r="I180" s="1058"/>
      <c r="J180" s="1058"/>
      <c r="K180" s="1058"/>
      <c r="L180" s="790"/>
    </row>
    <row r="181" spans="1:41" ht="105.75" customHeight="1" thickBot="1">
      <c r="A181" s="2027" t="s">
        <v>7</v>
      </c>
      <c r="B181" s="2038" t="s">
        <v>482</v>
      </c>
      <c r="C181" s="2038"/>
      <c r="D181" s="1059"/>
      <c r="E181" s="985" t="e">
        <f>E132</f>
        <v>#REF!</v>
      </c>
      <c r="F181" s="985" t="e">
        <f t="shared" ref="F181:K181" si="7">F132</f>
        <v>#REF!</v>
      </c>
      <c r="G181" s="985" t="str">
        <f t="shared" si="7"/>
        <v>Plan wg Ustawy Budżetowej 
na 2017 r.</v>
      </c>
      <c r="H181" s="985" t="str">
        <f t="shared" si="7"/>
        <v>różnice</v>
      </c>
      <c r="I181" s="985" t="str">
        <f t="shared" si="7"/>
        <v xml:space="preserve">Zmiany  </v>
      </c>
      <c r="J181" s="985" t="str">
        <f t="shared" si="7"/>
        <v>Plan 
po zmianach 2017</v>
      </c>
      <c r="K181" s="985" t="e">
        <f t="shared" si="7"/>
        <v>#REF!</v>
      </c>
    </row>
    <row r="182" spans="1:41" ht="16.5" customHeight="1" thickBot="1">
      <c r="A182" s="2027"/>
      <c r="B182" s="2038"/>
      <c r="C182" s="2038"/>
      <c r="D182" s="1060"/>
      <c r="E182" s="2030">
        <f>E133</f>
        <v>0</v>
      </c>
      <c r="F182" s="2030"/>
      <c r="G182" s="2030"/>
      <c r="H182" s="2030"/>
      <c r="I182" s="2030"/>
      <c r="J182" s="2030"/>
      <c r="K182" s="2030"/>
      <c r="L182" s="790"/>
    </row>
    <row r="183" spans="1:41" ht="12.75" customHeight="1" thickBot="1">
      <c r="A183" s="987">
        <v>1</v>
      </c>
      <c r="B183" s="988">
        <v>2</v>
      </c>
      <c r="C183" s="989"/>
      <c r="D183" s="989"/>
      <c r="E183" s="990">
        <v>3</v>
      </c>
      <c r="F183" s="991"/>
      <c r="G183" s="991">
        <v>4</v>
      </c>
      <c r="H183" s="991"/>
      <c r="I183" s="991">
        <v>5</v>
      </c>
      <c r="J183" s="991">
        <v>6</v>
      </c>
      <c r="K183" s="991">
        <v>7</v>
      </c>
    </row>
    <row r="184" spans="1:41" s="897" customFormat="1" ht="12.75" customHeight="1" thickBot="1">
      <c r="A184" s="1061"/>
      <c r="B184" s="2039" t="s">
        <v>483</v>
      </c>
      <c r="C184" s="2039"/>
      <c r="D184" s="1062"/>
      <c r="E184" s="1061"/>
      <c r="F184" s="1061"/>
      <c r="G184" s="1061"/>
      <c r="H184" s="1061"/>
      <c r="I184" s="1061"/>
      <c r="J184" s="1061"/>
      <c r="K184" s="1061"/>
      <c r="L184" s="787"/>
      <c r="M184" s="896"/>
      <c r="N184" s="896"/>
      <c r="O184" s="896"/>
      <c r="P184" s="896"/>
      <c r="Q184" s="896"/>
      <c r="R184" s="896"/>
      <c r="S184" s="896"/>
      <c r="T184" s="896"/>
      <c r="U184" s="896"/>
      <c r="V184" s="896"/>
      <c r="W184" s="896"/>
      <c r="X184" s="896"/>
      <c r="Y184" s="896"/>
      <c r="Z184" s="896"/>
      <c r="AA184" s="896"/>
      <c r="AB184" s="896"/>
      <c r="AC184" s="896"/>
      <c r="AD184" s="896"/>
      <c r="AE184" s="896"/>
      <c r="AF184" s="896"/>
      <c r="AG184" s="896"/>
      <c r="AH184" s="896"/>
      <c r="AI184" s="896"/>
      <c r="AJ184" s="896"/>
      <c r="AK184" s="896"/>
      <c r="AL184" s="896"/>
      <c r="AM184" s="896"/>
      <c r="AN184" s="896"/>
      <c r="AO184" s="896"/>
    </row>
    <row r="185" spans="1:41" s="897" customFormat="1" ht="16.5" thickBot="1">
      <c r="A185" s="1063">
        <v>1</v>
      </c>
      <c r="B185" s="2039"/>
      <c r="C185" s="2039"/>
      <c r="D185" s="1064"/>
      <c r="E185" s="1065"/>
      <c r="F185" s="1065"/>
      <c r="G185" s="1065"/>
      <c r="H185" s="1065"/>
      <c r="I185" s="1065"/>
      <c r="J185" s="1065"/>
      <c r="K185" s="1065"/>
      <c r="L185" s="787"/>
      <c r="M185" s="896"/>
      <c r="N185" s="896"/>
      <c r="O185" s="896"/>
      <c r="P185" s="896"/>
      <c r="Q185" s="896"/>
      <c r="R185" s="896"/>
      <c r="S185" s="896"/>
      <c r="T185" s="896"/>
      <c r="U185" s="896"/>
      <c r="V185" s="896"/>
      <c r="W185" s="896"/>
      <c r="X185" s="896"/>
      <c r="Y185" s="896"/>
      <c r="Z185" s="896"/>
      <c r="AA185" s="896"/>
      <c r="AB185" s="896"/>
      <c r="AC185" s="896"/>
      <c r="AD185" s="896"/>
      <c r="AE185" s="896"/>
      <c r="AF185" s="896"/>
      <c r="AG185" s="896"/>
      <c r="AH185" s="896"/>
      <c r="AI185" s="896"/>
      <c r="AJ185" s="896"/>
      <c r="AK185" s="896"/>
      <c r="AL185" s="896"/>
      <c r="AM185" s="896"/>
      <c r="AN185" s="896"/>
      <c r="AO185" s="896"/>
    </row>
    <row r="186" spans="1:41" s="949" customFormat="1">
      <c r="A186" s="1066" t="s">
        <v>16</v>
      </c>
      <c r="B186" s="830" t="s">
        <v>484</v>
      </c>
      <c r="C186" s="1067"/>
      <c r="D186" s="967"/>
      <c r="E186" s="368"/>
      <c r="F186" s="368"/>
      <c r="G186" s="368"/>
      <c r="H186" s="368"/>
      <c r="I186" s="368"/>
      <c r="J186" s="368"/>
      <c r="K186" s="368"/>
      <c r="L186" s="788"/>
      <c r="M186" s="948"/>
      <c r="N186" s="948"/>
      <c r="O186" s="948"/>
      <c r="P186" s="948"/>
      <c r="Q186" s="948"/>
      <c r="R186" s="948"/>
      <c r="S186" s="948"/>
      <c r="T186" s="948"/>
      <c r="U186" s="948"/>
      <c r="V186" s="948"/>
      <c r="W186" s="948"/>
      <c r="X186" s="948"/>
      <c r="Y186" s="948"/>
      <c r="Z186" s="948"/>
      <c r="AA186" s="948"/>
      <c r="AB186" s="948"/>
      <c r="AC186" s="948"/>
      <c r="AD186" s="948"/>
      <c r="AE186" s="948"/>
      <c r="AF186" s="948"/>
      <c r="AG186" s="948"/>
      <c r="AH186" s="948"/>
      <c r="AI186" s="948"/>
      <c r="AJ186" s="948"/>
      <c r="AK186" s="948"/>
      <c r="AL186" s="948"/>
      <c r="AM186" s="948"/>
    </row>
    <row r="187" spans="1:41" s="949" customFormat="1">
      <c r="A187" s="368" t="s">
        <v>17</v>
      </c>
      <c r="B187" s="830" t="s">
        <v>485</v>
      </c>
      <c r="C187" s="1068"/>
      <c r="D187" s="1068"/>
      <c r="E187" s="1069"/>
      <c r="F187" s="1069"/>
      <c r="G187" s="1069"/>
      <c r="H187" s="1069"/>
      <c r="I187" s="1069"/>
      <c r="J187" s="1069"/>
      <c r="K187" s="1069"/>
      <c r="L187" s="788"/>
      <c r="M187" s="948"/>
      <c r="N187" s="948"/>
      <c r="O187" s="948"/>
      <c r="P187" s="948"/>
      <c r="Q187" s="948"/>
      <c r="R187" s="948"/>
      <c r="S187" s="948"/>
      <c r="T187" s="948"/>
      <c r="U187" s="948"/>
      <c r="V187" s="948"/>
      <c r="W187" s="948"/>
      <c r="X187" s="948"/>
      <c r="Y187" s="948"/>
      <c r="Z187" s="948"/>
      <c r="AA187" s="948"/>
      <c r="AB187" s="948"/>
      <c r="AC187" s="948"/>
      <c r="AD187" s="948"/>
      <c r="AE187" s="948"/>
      <c r="AF187" s="948"/>
      <c r="AG187" s="948"/>
      <c r="AH187" s="948"/>
      <c r="AI187" s="948"/>
      <c r="AJ187" s="948"/>
      <c r="AK187" s="948"/>
      <c r="AL187" s="948"/>
      <c r="AM187" s="948"/>
    </row>
    <row r="188" spans="1:41" s="949" customFormat="1">
      <c r="A188" s="368"/>
      <c r="B188" s="830" t="s">
        <v>486</v>
      </c>
      <c r="C188" s="1068"/>
      <c r="D188" s="1068"/>
      <c r="E188" s="368"/>
      <c r="F188" s="368"/>
      <c r="G188" s="368"/>
      <c r="H188" s="368"/>
      <c r="I188" s="368"/>
      <c r="J188" s="368"/>
      <c r="K188" s="368"/>
      <c r="L188" s="788"/>
      <c r="M188" s="948"/>
      <c r="N188" s="948"/>
      <c r="O188" s="948"/>
      <c r="P188" s="948"/>
      <c r="Q188" s="948"/>
      <c r="R188" s="948"/>
      <c r="S188" s="948"/>
      <c r="T188" s="948"/>
      <c r="U188" s="948"/>
      <c r="V188" s="948"/>
      <c r="W188" s="948"/>
      <c r="X188" s="948"/>
      <c r="Y188" s="948"/>
      <c r="Z188" s="948"/>
      <c r="AA188" s="948"/>
      <c r="AB188" s="948"/>
      <c r="AC188" s="948"/>
      <c r="AD188" s="948"/>
      <c r="AE188" s="948"/>
      <c r="AF188" s="948"/>
      <c r="AG188" s="948"/>
      <c r="AH188" s="948"/>
      <c r="AI188" s="948"/>
      <c r="AJ188" s="948"/>
      <c r="AK188" s="948"/>
      <c r="AL188" s="948"/>
      <c r="AM188" s="948"/>
    </row>
    <row r="189" spans="1:41" s="949" customFormat="1">
      <c r="A189" s="368"/>
      <c r="B189" s="830" t="s">
        <v>487</v>
      </c>
      <c r="C189" s="1068"/>
      <c r="D189" s="1068"/>
      <c r="E189" s="1069"/>
      <c r="F189" s="1069"/>
      <c r="G189" s="1069"/>
      <c r="H189" s="1069"/>
      <c r="I189" s="1069"/>
      <c r="J189" s="1069"/>
      <c r="K189" s="1069"/>
      <c r="L189" s="788"/>
      <c r="M189" s="948"/>
      <c r="N189" s="948"/>
      <c r="O189" s="948"/>
      <c r="P189" s="948"/>
      <c r="Q189" s="948"/>
      <c r="R189" s="948"/>
      <c r="S189" s="948"/>
      <c r="T189" s="948"/>
      <c r="U189" s="948"/>
      <c r="V189" s="948"/>
      <c r="W189" s="948"/>
      <c r="X189" s="948"/>
      <c r="Y189" s="948"/>
      <c r="Z189" s="948"/>
      <c r="AA189" s="948"/>
      <c r="AB189" s="948"/>
      <c r="AC189" s="948"/>
      <c r="AD189" s="948"/>
      <c r="AE189" s="948"/>
      <c r="AF189" s="948"/>
      <c r="AG189" s="948"/>
      <c r="AH189" s="948"/>
      <c r="AI189" s="948"/>
      <c r="AJ189" s="948"/>
      <c r="AK189" s="948"/>
      <c r="AL189" s="948"/>
      <c r="AM189" s="948"/>
    </row>
    <row r="190" spans="1:41" s="949" customFormat="1">
      <c r="A190" s="368" t="s">
        <v>300</v>
      </c>
      <c r="B190" s="830" t="s">
        <v>488</v>
      </c>
      <c r="C190" s="1068"/>
      <c r="D190" s="1068"/>
      <c r="E190" s="368"/>
      <c r="F190" s="368"/>
      <c r="G190" s="368"/>
      <c r="H190" s="368"/>
      <c r="I190" s="368"/>
      <c r="J190" s="368"/>
      <c r="K190" s="368"/>
      <c r="L190" s="788"/>
      <c r="M190" s="948"/>
      <c r="N190" s="948"/>
      <c r="O190" s="948"/>
      <c r="P190" s="948"/>
      <c r="Q190" s="948"/>
      <c r="R190" s="948"/>
      <c r="S190" s="948"/>
      <c r="T190" s="948"/>
      <c r="U190" s="948"/>
      <c r="V190" s="948"/>
      <c r="W190" s="948"/>
      <c r="X190" s="948"/>
      <c r="Y190" s="948"/>
      <c r="Z190" s="948"/>
      <c r="AA190" s="948"/>
      <c r="AB190" s="948"/>
      <c r="AC190" s="948"/>
      <c r="AD190" s="948"/>
      <c r="AE190" s="948"/>
      <c r="AF190" s="948"/>
      <c r="AG190" s="948"/>
      <c r="AH190" s="948"/>
      <c r="AI190" s="948"/>
      <c r="AJ190" s="948"/>
      <c r="AK190" s="948"/>
      <c r="AL190" s="948"/>
      <c r="AM190" s="948"/>
    </row>
    <row r="191" spans="1:41" s="949" customFormat="1" ht="16.5" thickBot="1">
      <c r="A191" s="1070" t="s">
        <v>311</v>
      </c>
      <c r="B191" s="1071" t="s">
        <v>489</v>
      </c>
      <c r="C191" s="1072"/>
      <c r="D191" s="1072"/>
      <c r="E191" s="1073"/>
      <c r="F191" s="1073"/>
      <c r="G191" s="1073"/>
      <c r="H191" s="1073"/>
      <c r="I191" s="1073"/>
      <c r="J191" s="1073"/>
      <c r="K191" s="1073"/>
      <c r="L191" s="788"/>
      <c r="M191" s="948"/>
      <c r="N191" s="948"/>
      <c r="O191" s="948"/>
      <c r="P191" s="948"/>
      <c r="Q191" s="948"/>
      <c r="R191" s="948"/>
      <c r="S191" s="948"/>
      <c r="T191" s="948"/>
      <c r="U191" s="948"/>
      <c r="V191" s="948"/>
      <c r="W191" s="948"/>
      <c r="X191" s="948"/>
      <c r="Y191" s="948"/>
      <c r="Z191" s="948"/>
      <c r="AA191" s="948"/>
      <c r="AB191" s="948"/>
      <c r="AC191" s="948"/>
      <c r="AD191" s="948"/>
      <c r="AE191" s="948"/>
      <c r="AF191" s="948"/>
      <c r="AG191" s="948"/>
      <c r="AH191" s="948"/>
      <c r="AI191" s="948"/>
      <c r="AJ191" s="948"/>
      <c r="AK191" s="948"/>
      <c r="AL191" s="948"/>
      <c r="AM191" s="948"/>
    </row>
    <row r="192" spans="1:41" ht="19.5" thickBot="1">
      <c r="A192" s="1074" t="s">
        <v>490</v>
      </c>
      <c r="B192" s="868"/>
      <c r="C192" s="868"/>
      <c r="D192" s="868"/>
      <c r="E192" s="868"/>
      <c r="F192" s="868"/>
      <c r="G192" s="868"/>
      <c r="H192" s="868"/>
      <c r="I192" s="868"/>
      <c r="J192" s="868"/>
      <c r="K192" s="868"/>
      <c r="L192" s="790"/>
    </row>
    <row r="193" spans="1:91" ht="108.75" customHeight="1" thickBot="1">
      <c r="A193" s="2027" t="s">
        <v>7</v>
      </c>
      <c r="B193" s="2038" t="s">
        <v>482</v>
      </c>
      <c r="C193" s="2038"/>
      <c r="D193" s="1059"/>
      <c r="E193" s="985" t="e">
        <f>E181</f>
        <v>#REF!</v>
      </c>
      <c r="F193" s="985" t="e">
        <f t="shared" ref="F193:K193" si="8">F181</f>
        <v>#REF!</v>
      </c>
      <c r="G193" s="985" t="str">
        <f t="shared" si="8"/>
        <v>Plan wg Ustawy Budżetowej 
na 2017 r.</v>
      </c>
      <c r="H193" s="985" t="str">
        <f t="shared" si="8"/>
        <v>różnice</v>
      </c>
      <c r="I193" s="985" t="str">
        <f t="shared" si="8"/>
        <v xml:space="preserve">Zmiany  </v>
      </c>
      <c r="J193" s="985" t="str">
        <f t="shared" si="8"/>
        <v>Plan 
po zmianach 2017</v>
      </c>
      <c r="K193" s="985" t="e">
        <f t="shared" si="8"/>
        <v>#REF!</v>
      </c>
      <c r="L193" s="986" t="s">
        <v>1042</v>
      </c>
    </row>
    <row r="194" spans="1:91" ht="16.5" customHeight="1" thickBot="1">
      <c r="A194" s="2027"/>
      <c r="B194" s="2038"/>
      <c r="C194" s="2038"/>
      <c r="D194" s="1060"/>
      <c r="E194" s="2030">
        <f>E182</f>
        <v>0</v>
      </c>
      <c r="F194" s="2030"/>
      <c r="G194" s="2030"/>
      <c r="H194" s="2030"/>
      <c r="I194" s="2030"/>
      <c r="J194" s="2030"/>
      <c r="K194" s="2030"/>
      <c r="AP194" s="855"/>
      <c r="AQ194" s="855"/>
      <c r="AR194" s="855"/>
      <c r="AS194" s="855"/>
      <c r="AT194" s="855"/>
      <c r="AU194" s="855"/>
      <c r="AV194" s="855"/>
      <c r="AW194" s="855"/>
      <c r="AX194" s="855"/>
      <c r="AY194" s="855"/>
      <c r="AZ194" s="855"/>
      <c r="BA194" s="855"/>
      <c r="BB194" s="855"/>
      <c r="BC194" s="855"/>
      <c r="BD194" s="855"/>
      <c r="BE194" s="855"/>
      <c r="BF194" s="855"/>
      <c r="BG194" s="855"/>
      <c r="BH194" s="855"/>
      <c r="BI194" s="855"/>
      <c r="BJ194" s="855"/>
      <c r="BK194" s="855"/>
      <c r="BL194" s="855"/>
      <c r="BM194" s="855"/>
      <c r="BN194" s="855"/>
      <c r="BO194" s="855"/>
      <c r="BP194" s="855"/>
      <c r="BQ194" s="855"/>
      <c r="BR194" s="855"/>
      <c r="BS194" s="855"/>
      <c r="BT194" s="855"/>
      <c r="BU194" s="855"/>
      <c r="BV194" s="855"/>
      <c r="BW194" s="855"/>
      <c r="BX194" s="855"/>
      <c r="BY194" s="855"/>
      <c r="BZ194" s="855"/>
      <c r="CA194" s="855"/>
      <c r="CB194" s="855"/>
      <c r="CC194" s="855"/>
      <c r="CD194" s="855"/>
      <c r="CE194" s="855"/>
      <c r="CF194" s="855"/>
      <c r="CG194" s="855"/>
      <c r="CH194" s="855"/>
      <c r="CI194" s="855"/>
      <c r="CJ194" s="855"/>
      <c r="CK194" s="855"/>
      <c r="CL194" s="855"/>
      <c r="CM194" s="855"/>
    </row>
    <row r="195" spans="1:91" ht="16.5" thickBot="1">
      <c r="A195" s="987">
        <v>1</v>
      </c>
      <c r="B195" s="988">
        <v>2</v>
      </c>
      <c r="C195" s="989"/>
      <c r="D195" s="989"/>
      <c r="E195" s="990">
        <v>3</v>
      </c>
      <c r="F195" s="991"/>
      <c r="G195" s="991">
        <v>4</v>
      </c>
      <c r="H195" s="991"/>
      <c r="I195" s="991">
        <v>5</v>
      </c>
      <c r="J195" s="991">
        <v>6</v>
      </c>
      <c r="K195" s="991">
        <v>7</v>
      </c>
      <c r="AP195" s="855"/>
      <c r="AQ195" s="855"/>
      <c r="AR195" s="855"/>
      <c r="AS195" s="855"/>
      <c r="AT195" s="855"/>
      <c r="AU195" s="855"/>
      <c r="AV195" s="855"/>
      <c r="AW195" s="855"/>
      <c r="AX195" s="855"/>
      <c r="AY195" s="855"/>
      <c r="AZ195" s="855"/>
      <c r="BA195" s="855"/>
      <c r="BB195" s="855"/>
      <c r="BC195" s="855"/>
      <c r="BD195" s="855"/>
      <c r="BE195" s="855"/>
      <c r="BF195" s="855"/>
      <c r="BG195" s="855"/>
      <c r="BH195" s="855"/>
      <c r="BI195" s="855"/>
      <c r="BJ195" s="855"/>
      <c r="BK195" s="855"/>
      <c r="BL195" s="855"/>
      <c r="BM195" s="855"/>
      <c r="BN195" s="855"/>
      <c r="BO195" s="855"/>
      <c r="BP195" s="855"/>
      <c r="BQ195" s="855"/>
      <c r="BR195" s="855"/>
      <c r="BS195" s="855"/>
      <c r="BT195" s="855"/>
      <c r="BU195" s="855"/>
      <c r="BV195" s="855"/>
      <c r="BW195" s="855"/>
      <c r="BX195" s="855"/>
      <c r="BY195" s="855"/>
      <c r="BZ195" s="855"/>
      <c r="CA195" s="855"/>
      <c r="CB195" s="855"/>
      <c r="CC195" s="855"/>
      <c r="CD195" s="855"/>
      <c r="CE195" s="855"/>
      <c r="CF195" s="855"/>
      <c r="CG195" s="855"/>
      <c r="CH195" s="855"/>
      <c r="CI195" s="855"/>
      <c r="CJ195" s="855"/>
      <c r="CK195" s="855"/>
      <c r="CL195" s="855"/>
      <c r="CM195" s="855"/>
    </row>
    <row r="196" spans="1:91" s="1079" customFormat="1" ht="12.75" customHeight="1" thickBot="1">
      <c r="A196" s="1075"/>
      <c r="B196" s="2060" t="s">
        <v>491</v>
      </c>
      <c r="C196" s="2060"/>
      <c r="D196" s="1076"/>
      <c r="E196" s="1075"/>
      <c r="F196" s="1075"/>
      <c r="G196" s="1075"/>
      <c r="H196" s="1075"/>
      <c r="I196" s="1075"/>
      <c r="J196" s="1075"/>
      <c r="K196" s="1075"/>
      <c r="L196" s="1077"/>
      <c r="M196" s="1078"/>
      <c r="N196" s="1078"/>
      <c r="O196" s="1078"/>
      <c r="P196" s="1078"/>
      <c r="Q196" s="1078"/>
      <c r="R196" s="1078"/>
      <c r="S196" s="1078"/>
      <c r="T196" s="1078"/>
      <c r="U196" s="1078"/>
      <c r="V196" s="1078"/>
      <c r="W196" s="1078"/>
      <c r="X196" s="1078"/>
      <c r="Y196" s="1078"/>
      <c r="Z196" s="1078"/>
      <c r="AA196" s="1078"/>
      <c r="AB196" s="1078"/>
      <c r="AC196" s="1078"/>
      <c r="AD196" s="1078"/>
      <c r="AE196" s="1078"/>
      <c r="AF196" s="1078"/>
      <c r="AG196" s="1078"/>
      <c r="AH196" s="1078"/>
      <c r="AI196" s="1078"/>
      <c r="AJ196" s="1078"/>
      <c r="AK196" s="1078"/>
      <c r="AL196" s="1078"/>
      <c r="AM196" s="1078"/>
      <c r="AN196" s="1078"/>
      <c r="AO196" s="1078"/>
      <c r="AP196" s="1078"/>
      <c r="AQ196" s="1078"/>
      <c r="AR196" s="1078"/>
      <c r="AS196" s="1078"/>
      <c r="AT196" s="1078"/>
      <c r="AU196" s="1078"/>
      <c r="AV196" s="1078"/>
      <c r="AW196" s="1078"/>
      <c r="AX196" s="1078"/>
      <c r="AY196" s="1078"/>
      <c r="AZ196" s="1078"/>
      <c r="BA196" s="1078"/>
      <c r="BB196" s="1078"/>
      <c r="BC196" s="1078"/>
      <c r="BD196" s="1078"/>
      <c r="BE196" s="1078"/>
      <c r="BF196" s="1078"/>
      <c r="BG196" s="1078"/>
      <c r="BH196" s="1078"/>
      <c r="BI196" s="1078"/>
      <c r="BJ196" s="1078"/>
      <c r="BK196" s="1078"/>
      <c r="BL196" s="1078"/>
      <c r="BM196" s="1078"/>
      <c r="BN196" s="1078"/>
      <c r="BO196" s="1078"/>
      <c r="BP196" s="1078"/>
      <c r="BQ196" s="1078"/>
      <c r="BR196" s="1078"/>
      <c r="BS196" s="1078"/>
      <c r="BT196" s="1078"/>
      <c r="BU196" s="1078"/>
      <c r="BV196" s="1078"/>
      <c r="BW196" s="1078"/>
      <c r="BX196" s="1078"/>
      <c r="BY196" s="1078"/>
      <c r="BZ196" s="1078"/>
      <c r="CA196" s="1078"/>
      <c r="CB196" s="1078"/>
      <c r="CC196" s="1078"/>
      <c r="CD196" s="1078"/>
      <c r="CE196" s="1078"/>
      <c r="CF196" s="1078"/>
      <c r="CG196" s="1078"/>
      <c r="CH196" s="1078"/>
      <c r="CI196" s="1078"/>
      <c r="CJ196" s="1078"/>
      <c r="CK196" s="1078"/>
      <c r="CL196" s="1078"/>
      <c r="CM196" s="1078"/>
    </row>
    <row r="197" spans="1:91" s="1085" customFormat="1" ht="16.5" thickBot="1">
      <c r="A197" s="1080">
        <v>1</v>
      </c>
      <c r="B197" s="2060"/>
      <c r="C197" s="2060"/>
      <c r="D197" s="1081"/>
      <c r="E197" s="1082" t="e">
        <f>'Pl 2014-17 PFC MF'!E621</f>
        <v>#REF!</v>
      </c>
      <c r="F197" s="1082"/>
      <c r="G197" s="1082">
        <f>'Pl 2014-17 PFC MF'!G621</f>
        <v>153109000</v>
      </c>
      <c r="H197" s="1082"/>
      <c r="I197" s="1082">
        <f>'Pl 2014-17 PFC MF'!H621</f>
        <v>0</v>
      </c>
      <c r="J197" s="1082">
        <f>'Pl 2014-17 PFC MF'!I621</f>
        <v>153109000</v>
      </c>
      <c r="K197" s="1082">
        <f>'Pl 2014-17 PFC MF'!J621</f>
        <v>459302000</v>
      </c>
      <c r="L197" s="1083" t="e">
        <f>G197/E197%</f>
        <v>#REF!</v>
      </c>
      <c r="M197" s="1078"/>
      <c r="N197" s="1078"/>
      <c r="O197" s="1078"/>
      <c r="P197" s="1078"/>
      <c r="Q197" s="1078"/>
      <c r="R197" s="1078"/>
      <c r="S197" s="1078"/>
      <c r="T197" s="1078"/>
      <c r="U197" s="1078"/>
      <c r="V197" s="1078"/>
      <c r="W197" s="1078"/>
      <c r="X197" s="1078"/>
      <c r="Y197" s="1078"/>
      <c r="Z197" s="1078"/>
      <c r="AA197" s="1084">
        <f>E117</f>
        <v>340014874</v>
      </c>
      <c r="AB197" s="1084"/>
      <c r="AC197" s="1084"/>
      <c r="AD197" s="1084">
        <f>H117</f>
        <v>167124739</v>
      </c>
      <c r="AE197" s="1084">
        <f>I117</f>
        <v>145381175</v>
      </c>
      <c r="AF197" s="1084">
        <f>J117</f>
        <v>239998325</v>
      </c>
      <c r="AG197" s="1084">
        <f>K117</f>
        <v>459401702</v>
      </c>
      <c r="AH197" s="1084"/>
      <c r="AI197" s="1078"/>
      <c r="AJ197" s="1078"/>
      <c r="AK197" s="1078"/>
      <c r="AL197" s="1078"/>
      <c r="AM197" s="1078"/>
      <c r="AN197" s="1078"/>
      <c r="AO197" s="1078"/>
      <c r="AP197" s="1078"/>
      <c r="AQ197" s="1078"/>
      <c r="AR197" s="1078"/>
      <c r="AS197" s="1078"/>
      <c r="AT197" s="1078"/>
      <c r="AU197" s="1078"/>
      <c r="AV197" s="1078"/>
      <c r="AW197" s="1078"/>
      <c r="AX197" s="1078"/>
      <c r="AY197" s="1078"/>
      <c r="AZ197" s="1078"/>
      <c r="BA197" s="1078"/>
      <c r="BB197" s="1078"/>
      <c r="BC197" s="1078"/>
      <c r="BD197" s="1078"/>
      <c r="BE197" s="1078"/>
      <c r="BF197" s="1078"/>
      <c r="BG197" s="1078"/>
      <c r="BH197" s="1078"/>
      <c r="BI197" s="1078"/>
      <c r="BJ197" s="1078"/>
      <c r="BK197" s="1078"/>
      <c r="BL197" s="1078"/>
      <c r="BM197" s="1078"/>
      <c r="BN197" s="1078"/>
      <c r="BO197" s="1078"/>
      <c r="BP197" s="1078"/>
      <c r="BQ197" s="1078"/>
      <c r="BR197" s="1078"/>
      <c r="BS197" s="1078"/>
      <c r="BT197" s="1078"/>
      <c r="BU197" s="1078"/>
      <c r="BV197" s="1078"/>
      <c r="BW197" s="1078"/>
      <c r="BX197" s="1078"/>
      <c r="BY197" s="1078"/>
      <c r="BZ197" s="1078"/>
      <c r="CA197" s="1078"/>
      <c r="CB197" s="1078"/>
      <c r="CC197" s="1078"/>
      <c r="CD197" s="1078"/>
      <c r="CE197" s="1078"/>
      <c r="CF197" s="1078"/>
      <c r="CG197" s="1078"/>
      <c r="CH197" s="1078"/>
      <c r="CI197" s="1078"/>
      <c r="CJ197" s="1078"/>
      <c r="CK197" s="1078"/>
      <c r="CL197" s="1078"/>
      <c r="CM197" s="1078"/>
    </row>
    <row r="198" spans="1:91">
      <c r="A198" s="1066" t="s">
        <v>16</v>
      </c>
      <c r="B198" s="1086" t="s">
        <v>318</v>
      </c>
      <c r="C198" s="1087"/>
      <c r="D198" s="1068"/>
      <c r="E198" s="1088" t="e">
        <f>'Pl 2014-17 PFC MF'!E622</f>
        <v>#REF!</v>
      </c>
      <c r="F198" s="1088"/>
      <c r="G198" s="1088">
        <f>'Pl 2014-17 PFC MF'!G622</f>
        <v>103109000</v>
      </c>
      <c r="H198" s="1088"/>
      <c r="I198" s="1088">
        <f>'Pl 2014-17 PFC MF'!H622</f>
        <v>0</v>
      </c>
      <c r="J198" s="1088">
        <f>'Pl 2014-17 PFC MF'!I622</f>
        <v>103109000</v>
      </c>
      <c r="K198" s="1088">
        <f>'Pl 2014-17 PFC MF'!J622</f>
        <v>259302000</v>
      </c>
      <c r="L198" s="1089" t="e">
        <f>G198/E198%</f>
        <v>#REF!</v>
      </c>
      <c r="AA198" s="1090">
        <f>AA197-100000</f>
        <v>339914874</v>
      </c>
      <c r="AB198" s="1090"/>
      <c r="AC198" s="1090"/>
      <c r="AD198" s="1090">
        <f>AD197-100000</f>
        <v>167024739</v>
      </c>
      <c r="AE198" s="1090">
        <f>AE197-100000</f>
        <v>145281175</v>
      </c>
      <c r="AF198" s="1090">
        <f>AF197-100000</f>
        <v>239898325</v>
      </c>
      <c r="AG198" s="1090">
        <f>AG197-100000</f>
        <v>459301702</v>
      </c>
    </row>
    <row r="199" spans="1:91" ht="16.5" thickBot="1">
      <c r="A199" s="1070" t="s">
        <v>17</v>
      </c>
      <c r="B199" s="1091" t="s">
        <v>319</v>
      </c>
      <c r="C199" s="1092"/>
      <c r="D199" s="1092"/>
      <c r="E199" s="1093">
        <f>'Pl 2014-17 PFC MF'!E623</f>
        <v>100000000</v>
      </c>
      <c r="F199" s="1073"/>
      <c r="G199" s="1073"/>
      <c r="H199" s="1073"/>
      <c r="I199" s="1073"/>
      <c r="J199" s="1093"/>
      <c r="K199" s="1093">
        <f>'Pl 2014-17 PFC MF'!J623</f>
        <v>200000000</v>
      </c>
      <c r="L199" s="1094">
        <f>G199/E199%</f>
        <v>0</v>
      </c>
      <c r="AA199" s="1090" t="e">
        <f>E197-AA198</f>
        <v>#REF!</v>
      </c>
      <c r="AB199" s="1090"/>
      <c r="AC199" s="1090"/>
      <c r="AD199" s="1090">
        <f>G197-AD198</f>
        <v>-13915739</v>
      </c>
      <c r="AE199" s="1090">
        <f>I197-AE198</f>
        <v>-145281175</v>
      </c>
      <c r="AF199" s="1090">
        <f>J197-AF198</f>
        <v>-86789325</v>
      </c>
      <c r="AG199" s="1090">
        <f>K197-AG198</f>
        <v>298</v>
      </c>
    </row>
    <row r="200" spans="1:91">
      <c r="E200" s="1097"/>
      <c r="F200" s="1097"/>
      <c r="G200" s="1097"/>
      <c r="H200" s="1097"/>
      <c r="I200" s="1097"/>
      <c r="J200" s="1097"/>
      <c r="K200" s="1097"/>
      <c r="L200" s="790"/>
    </row>
    <row r="201" spans="1:91" s="854" customFormat="1">
      <c r="A201" s="865" t="s">
        <v>492</v>
      </c>
      <c r="B201" s="1098" t="s">
        <v>644</v>
      </c>
      <c r="C201" s="1099">
        <f>E43</f>
        <v>29870000</v>
      </c>
      <c r="D201" s="1099"/>
      <c r="E201" s="1098" t="s">
        <v>495</v>
      </c>
      <c r="F201" s="1098"/>
      <c r="G201" s="1098"/>
      <c r="H201" s="1098"/>
      <c r="I201" s="1098"/>
      <c r="J201" s="1098"/>
      <c r="K201" s="866"/>
      <c r="L201" s="790"/>
      <c r="AN201" s="855"/>
      <c r="AO201" s="855"/>
      <c r="AP201" s="852"/>
      <c r="AQ201" s="852"/>
      <c r="AR201" s="852"/>
      <c r="AS201" s="852"/>
      <c r="AT201" s="852"/>
      <c r="AU201" s="852"/>
      <c r="AV201" s="852"/>
      <c r="AW201" s="852"/>
      <c r="AX201" s="852"/>
      <c r="AY201" s="852"/>
      <c r="AZ201" s="852"/>
      <c r="BA201" s="852"/>
      <c r="BB201" s="852"/>
      <c r="BC201" s="852"/>
      <c r="BD201" s="852"/>
      <c r="BE201" s="852"/>
      <c r="BF201" s="852"/>
      <c r="BG201" s="852"/>
      <c r="BH201" s="852"/>
      <c r="BI201" s="852"/>
      <c r="BJ201" s="852"/>
      <c r="BK201" s="852"/>
      <c r="BL201" s="852"/>
      <c r="BM201" s="852"/>
      <c r="BN201" s="852"/>
      <c r="BO201" s="852"/>
      <c r="BP201" s="852"/>
      <c r="BQ201" s="852"/>
      <c r="BR201" s="852"/>
      <c r="BS201" s="852"/>
      <c r="BT201" s="852"/>
      <c r="BU201" s="852"/>
      <c r="BV201" s="852"/>
      <c r="BW201" s="852"/>
      <c r="BX201" s="852"/>
      <c r="BY201" s="852"/>
      <c r="BZ201" s="852"/>
      <c r="CA201" s="852"/>
      <c r="CB201" s="852"/>
      <c r="CC201" s="852"/>
      <c r="CD201" s="852"/>
      <c r="CE201" s="852"/>
      <c r="CF201" s="852"/>
      <c r="CG201" s="852"/>
      <c r="CH201" s="852"/>
      <c r="CI201" s="852"/>
      <c r="CJ201" s="852"/>
      <c r="CK201" s="852"/>
      <c r="CL201" s="852"/>
      <c r="CM201" s="852"/>
    </row>
    <row r="202" spans="1:91" s="854" customFormat="1">
      <c r="A202" s="865" t="s">
        <v>492</v>
      </c>
      <c r="B202" s="1098" t="s">
        <v>500</v>
      </c>
      <c r="C202" s="1099">
        <f>F43</f>
        <v>45900000</v>
      </c>
      <c r="D202" s="1099"/>
      <c r="E202" s="1098" t="s">
        <v>495</v>
      </c>
      <c r="F202" s="1098"/>
      <c r="G202" s="1098"/>
      <c r="H202" s="1098"/>
      <c r="I202" s="1098"/>
      <c r="J202" s="1098"/>
      <c r="K202" s="866"/>
      <c r="L202" s="790"/>
      <c r="AN202" s="855"/>
      <c r="AO202" s="855"/>
      <c r="AP202" s="852"/>
      <c r="AQ202" s="852"/>
      <c r="AR202" s="852"/>
      <c r="AS202" s="852"/>
      <c r="AT202" s="852"/>
      <c r="AU202" s="852"/>
      <c r="AV202" s="852"/>
      <c r="AW202" s="852"/>
      <c r="AX202" s="852"/>
      <c r="AY202" s="852"/>
      <c r="AZ202" s="852"/>
      <c r="BA202" s="852"/>
      <c r="BB202" s="852"/>
      <c r="BC202" s="852"/>
      <c r="BD202" s="852"/>
      <c r="BE202" s="852"/>
      <c r="BF202" s="852"/>
      <c r="BG202" s="852"/>
      <c r="BH202" s="852"/>
      <c r="BI202" s="852"/>
      <c r="BJ202" s="852"/>
      <c r="BK202" s="852"/>
      <c r="BL202" s="852"/>
      <c r="BM202" s="852"/>
      <c r="BN202" s="852"/>
      <c r="BO202" s="852"/>
      <c r="BP202" s="852"/>
      <c r="BQ202" s="852"/>
      <c r="BR202" s="852"/>
      <c r="BS202" s="852"/>
      <c r="BT202" s="852"/>
      <c r="BU202" s="852"/>
      <c r="BV202" s="852"/>
      <c r="BW202" s="852"/>
      <c r="BX202" s="852"/>
      <c r="BY202" s="852"/>
      <c r="BZ202" s="852"/>
      <c r="CA202" s="852"/>
      <c r="CB202" s="852"/>
      <c r="CC202" s="852"/>
      <c r="CD202" s="852"/>
      <c r="CE202" s="852"/>
      <c r="CF202" s="852"/>
      <c r="CG202" s="852"/>
      <c r="CH202" s="852"/>
      <c r="CI202" s="852"/>
      <c r="CJ202" s="852"/>
      <c r="CK202" s="852"/>
      <c r="CL202" s="852"/>
      <c r="CM202" s="852"/>
    </row>
    <row r="203" spans="1:91" s="854" customFormat="1">
      <c r="A203" s="865" t="s">
        <v>492</v>
      </c>
      <c r="B203" s="1098" t="s">
        <v>501</v>
      </c>
      <c r="C203" s="1099">
        <f>I43</f>
        <v>42020000</v>
      </c>
      <c r="D203" s="1099"/>
      <c r="E203" s="1098" t="s">
        <v>495</v>
      </c>
      <c r="F203" s="1098"/>
      <c r="G203" s="1098"/>
      <c r="H203" s="1098"/>
      <c r="I203" s="1098"/>
      <c r="J203" s="1098"/>
      <c r="K203" s="852"/>
      <c r="L203" s="790"/>
      <c r="AN203" s="855"/>
      <c r="AO203" s="855"/>
      <c r="AP203" s="852"/>
      <c r="AQ203" s="852"/>
      <c r="AR203" s="852"/>
      <c r="AS203" s="852"/>
      <c r="AT203" s="852"/>
      <c r="AU203" s="852"/>
      <c r="AV203" s="852"/>
      <c r="AW203" s="852"/>
      <c r="AX203" s="852"/>
      <c r="AY203" s="852"/>
      <c r="AZ203" s="852"/>
      <c r="BA203" s="852"/>
      <c r="BB203" s="852"/>
      <c r="BC203" s="852"/>
      <c r="BD203" s="852"/>
      <c r="BE203" s="852"/>
      <c r="BF203" s="852"/>
      <c r="BG203" s="852"/>
      <c r="BH203" s="852"/>
      <c r="BI203" s="852"/>
      <c r="BJ203" s="852"/>
      <c r="BK203" s="852"/>
      <c r="BL203" s="852"/>
      <c r="BM203" s="852"/>
      <c r="BN203" s="852"/>
      <c r="BO203" s="852"/>
      <c r="BP203" s="852"/>
      <c r="BQ203" s="852"/>
      <c r="BR203" s="852"/>
      <c r="BS203" s="852"/>
      <c r="BT203" s="852"/>
      <c r="BU203" s="852"/>
      <c r="BV203" s="852"/>
      <c r="BW203" s="852"/>
      <c r="BX203" s="852"/>
      <c r="BY203" s="852"/>
      <c r="BZ203" s="852"/>
      <c r="CA203" s="852"/>
      <c r="CB203" s="852"/>
      <c r="CC203" s="852"/>
      <c r="CD203" s="852"/>
      <c r="CE203" s="852"/>
      <c r="CF203" s="852"/>
      <c r="CG203" s="852"/>
      <c r="CH203" s="852"/>
      <c r="CI203" s="852"/>
      <c r="CJ203" s="852"/>
      <c r="CK203" s="852"/>
      <c r="CL203" s="852"/>
      <c r="CM203" s="852"/>
    </row>
    <row r="204" spans="1:91" s="854" customFormat="1">
      <c r="A204" s="865" t="s">
        <v>492</v>
      </c>
      <c r="B204" s="1098" t="s">
        <v>645</v>
      </c>
      <c r="C204" s="1099">
        <f>J43</f>
        <v>32050000</v>
      </c>
      <c r="D204" s="1099"/>
      <c r="E204" s="1098" t="s">
        <v>495</v>
      </c>
      <c r="F204" s="1098"/>
      <c r="G204" s="1098"/>
      <c r="H204" s="1098"/>
      <c r="I204" s="1098"/>
      <c r="J204" s="1098"/>
      <c r="K204" s="852"/>
      <c r="L204" s="790"/>
      <c r="AN204" s="855"/>
      <c r="AO204" s="855"/>
      <c r="AP204" s="852"/>
      <c r="AQ204" s="852"/>
      <c r="AR204" s="852"/>
      <c r="AS204" s="852"/>
      <c r="AT204" s="852"/>
      <c r="AU204" s="852"/>
      <c r="AV204" s="852"/>
      <c r="AW204" s="852"/>
      <c r="AX204" s="852"/>
      <c r="AY204" s="852"/>
      <c r="AZ204" s="852"/>
      <c r="BA204" s="852"/>
      <c r="BB204" s="852"/>
      <c r="BC204" s="852"/>
      <c r="BD204" s="852"/>
      <c r="BE204" s="852"/>
      <c r="BF204" s="852"/>
      <c r="BG204" s="852"/>
      <c r="BH204" s="852"/>
      <c r="BI204" s="852"/>
      <c r="BJ204" s="852"/>
      <c r="BK204" s="852"/>
      <c r="BL204" s="852"/>
      <c r="BM204" s="852"/>
      <c r="BN204" s="852"/>
      <c r="BO204" s="852"/>
      <c r="BP204" s="852"/>
      <c r="BQ204" s="852"/>
      <c r="BR204" s="852"/>
      <c r="BS204" s="852"/>
      <c r="BT204" s="852"/>
      <c r="BU204" s="852"/>
      <c r="BV204" s="852"/>
      <c r="BW204" s="852"/>
      <c r="BX204" s="852"/>
      <c r="BY204" s="852"/>
      <c r="BZ204" s="852"/>
      <c r="CA204" s="852"/>
      <c r="CB204" s="852"/>
      <c r="CC204" s="852"/>
      <c r="CD204" s="852"/>
      <c r="CE204" s="852"/>
      <c r="CF204" s="852"/>
      <c r="CG204" s="852"/>
      <c r="CH204" s="852"/>
      <c r="CI204" s="852"/>
      <c r="CJ204" s="852"/>
      <c r="CK204" s="852"/>
      <c r="CL204" s="852"/>
      <c r="CM204" s="852"/>
    </row>
    <row r="205" spans="1:91" s="854" customFormat="1">
      <c r="A205" s="865" t="s">
        <v>492</v>
      </c>
      <c r="B205" s="1098" t="s">
        <v>1033</v>
      </c>
      <c r="C205" s="1099">
        <f>K43</f>
        <v>21670000</v>
      </c>
      <c r="D205" s="1099"/>
      <c r="E205" s="1098" t="s">
        <v>495</v>
      </c>
      <c r="F205" s="852"/>
      <c r="G205" s="852"/>
      <c r="H205" s="852"/>
      <c r="I205" s="852"/>
      <c r="J205" s="852"/>
      <c r="K205" s="852"/>
      <c r="L205" s="790"/>
      <c r="AN205" s="855"/>
      <c r="AO205" s="855"/>
      <c r="AP205" s="852"/>
      <c r="AQ205" s="852"/>
      <c r="AR205" s="852"/>
      <c r="AS205" s="852"/>
      <c r="AT205" s="852"/>
      <c r="AU205" s="852"/>
      <c r="AV205" s="852"/>
      <c r="AW205" s="852"/>
      <c r="AX205" s="852"/>
      <c r="AY205" s="852"/>
      <c r="AZ205" s="852"/>
      <c r="BA205" s="852"/>
      <c r="BB205" s="852"/>
      <c r="BC205" s="852"/>
      <c r="BD205" s="852"/>
      <c r="BE205" s="852"/>
      <c r="BF205" s="852"/>
      <c r="BG205" s="852"/>
      <c r="BH205" s="852"/>
      <c r="BI205" s="852"/>
      <c r="BJ205" s="852"/>
      <c r="BK205" s="852"/>
      <c r="BL205" s="852"/>
      <c r="BM205" s="852"/>
      <c r="BN205" s="852"/>
      <c r="BO205" s="852"/>
      <c r="BP205" s="852"/>
      <c r="BQ205" s="852"/>
      <c r="BR205" s="852"/>
      <c r="BS205" s="852"/>
      <c r="BT205" s="852"/>
      <c r="BU205" s="852"/>
      <c r="BV205" s="852"/>
      <c r="BW205" s="852"/>
      <c r="BX205" s="852"/>
      <c r="BY205" s="852"/>
      <c r="BZ205" s="852"/>
      <c r="CA205" s="852"/>
      <c r="CB205" s="852"/>
      <c r="CC205" s="852"/>
      <c r="CD205" s="852"/>
      <c r="CE205" s="852"/>
      <c r="CF205" s="852"/>
      <c r="CG205" s="852"/>
      <c r="CH205" s="852"/>
      <c r="CI205" s="852"/>
      <c r="CJ205" s="852"/>
      <c r="CK205" s="852"/>
      <c r="CL205" s="852"/>
      <c r="CM205" s="852"/>
    </row>
    <row r="206" spans="1:91" s="854" customFormat="1">
      <c r="A206" s="865"/>
      <c r="B206" s="1098"/>
      <c r="C206" s="1099"/>
      <c r="D206" s="1099"/>
      <c r="E206" s="1098"/>
      <c r="F206" s="852"/>
      <c r="G206" s="852"/>
      <c r="H206" s="852"/>
      <c r="I206" s="852"/>
      <c r="J206" s="852"/>
      <c r="K206" s="852"/>
      <c r="L206" s="790"/>
      <c r="P206" s="854" t="s">
        <v>556</v>
      </c>
      <c r="AN206" s="855"/>
      <c r="AO206" s="855"/>
      <c r="AP206" s="852"/>
      <c r="AQ206" s="852"/>
      <c r="AR206" s="852"/>
      <c r="AS206" s="852"/>
      <c r="AT206" s="852"/>
      <c r="AU206" s="852"/>
      <c r="AV206" s="852"/>
      <c r="AW206" s="852"/>
      <c r="AX206" s="852"/>
      <c r="AY206" s="852"/>
      <c r="AZ206" s="852"/>
      <c r="BA206" s="852"/>
      <c r="BB206" s="852"/>
      <c r="BC206" s="852"/>
      <c r="BD206" s="852"/>
      <c r="BE206" s="852"/>
      <c r="BF206" s="852"/>
      <c r="BG206" s="852"/>
      <c r="BH206" s="852"/>
      <c r="BI206" s="852"/>
      <c r="BJ206" s="852"/>
      <c r="BK206" s="852"/>
      <c r="BL206" s="852"/>
      <c r="BM206" s="852"/>
      <c r="BN206" s="852"/>
      <c r="BO206" s="852"/>
      <c r="BP206" s="852"/>
      <c r="BQ206" s="852"/>
      <c r="BR206" s="852"/>
      <c r="BS206" s="852"/>
      <c r="BT206" s="852"/>
      <c r="BU206" s="852"/>
      <c r="BV206" s="852"/>
      <c r="BW206" s="852"/>
      <c r="BX206" s="852"/>
      <c r="BY206" s="852"/>
      <c r="BZ206" s="852"/>
      <c r="CA206" s="852"/>
      <c r="CB206" s="852"/>
      <c r="CC206" s="852"/>
      <c r="CD206" s="852"/>
      <c r="CE206" s="852"/>
      <c r="CF206" s="852"/>
      <c r="CG206" s="852"/>
      <c r="CH206" s="852"/>
      <c r="CI206" s="852"/>
      <c r="CJ206" s="852"/>
      <c r="CK206" s="852"/>
      <c r="CL206" s="852"/>
      <c r="CM206" s="852"/>
    </row>
    <row r="207" spans="1:91" s="854" customFormat="1" ht="19.5" thickBot="1">
      <c r="A207" s="1100" t="s">
        <v>1022</v>
      </c>
      <c r="B207" s="1101"/>
      <c r="C207" s="1102"/>
      <c r="D207" s="1102"/>
      <c r="E207" s="1103"/>
      <c r="F207" s="838"/>
      <c r="G207" s="838"/>
      <c r="H207" s="838"/>
      <c r="I207" s="838"/>
      <c r="J207" s="838"/>
      <c r="K207" s="838"/>
      <c r="L207" s="790"/>
      <c r="AN207" s="855"/>
      <c r="AO207" s="855"/>
      <c r="AP207" s="852"/>
      <c r="AQ207" s="852"/>
      <c r="AR207" s="852"/>
      <c r="AS207" s="852"/>
      <c r="AT207" s="852"/>
      <c r="AU207" s="852"/>
      <c r="AV207" s="852"/>
      <c r="AW207" s="852"/>
      <c r="AX207" s="852"/>
      <c r="AY207" s="852"/>
      <c r="AZ207" s="852"/>
      <c r="BA207" s="852"/>
      <c r="BB207" s="852"/>
      <c r="BC207" s="852"/>
      <c r="BD207" s="852"/>
      <c r="BE207" s="852"/>
      <c r="BF207" s="852"/>
      <c r="BG207" s="852"/>
      <c r="BH207" s="852"/>
      <c r="BI207" s="852"/>
      <c r="BJ207" s="852"/>
      <c r="BK207" s="852"/>
      <c r="BL207" s="852"/>
      <c r="BM207" s="852"/>
      <c r="BN207" s="852"/>
      <c r="BO207" s="852"/>
      <c r="BP207" s="852"/>
      <c r="BQ207" s="852"/>
      <c r="BR207" s="852"/>
      <c r="BS207" s="852"/>
      <c r="BT207" s="852"/>
      <c r="BU207" s="852"/>
      <c r="BV207" s="852"/>
      <c r="BW207" s="852"/>
      <c r="BX207" s="852"/>
      <c r="BY207" s="852"/>
      <c r="BZ207" s="852"/>
      <c r="CA207" s="852"/>
      <c r="CB207" s="852"/>
      <c r="CC207" s="852"/>
      <c r="CD207" s="852"/>
      <c r="CE207" s="852"/>
      <c r="CF207" s="852"/>
      <c r="CG207" s="852"/>
      <c r="CH207" s="852"/>
      <c r="CI207" s="852"/>
      <c r="CJ207" s="852"/>
      <c r="CK207" s="852"/>
      <c r="CL207" s="852"/>
      <c r="CM207" s="852"/>
    </row>
    <row r="208" spans="1:91" s="854" customFormat="1">
      <c r="A208" s="1104"/>
      <c r="B208" s="1104"/>
      <c r="C208" s="1104"/>
      <c r="D208" s="1105" t="s">
        <v>1000</v>
      </c>
      <c r="E208" s="1106" t="s">
        <v>1000</v>
      </c>
      <c r="F208" s="1107" t="s">
        <v>1001</v>
      </c>
      <c r="G208" s="1108" t="s">
        <v>1001</v>
      </c>
      <c r="H208" s="838"/>
      <c r="I208" s="1107" t="s">
        <v>1002</v>
      </c>
      <c r="J208" s="1107" t="s">
        <v>1002</v>
      </c>
      <c r="K208" s="1107" t="s">
        <v>1002</v>
      </c>
      <c r="L208" s="1109" t="s">
        <v>1002</v>
      </c>
      <c r="AN208" s="855"/>
      <c r="AO208" s="855"/>
      <c r="AP208" s="852"/>
      <c r="AQ208" s="852"/>
      <c r="AR208" s="852"/>
      <c r="AS208" s="852"/>
      <c r="AT208" s="852"/>
      <c r="AU208" s="852"/>
      <c r="AV208" s="852"/>
      <c r="AW208" s="852"/>
      <c r="AX208" s="852"/>
      <c r="AY208" s="852"/>
      <c r="AZ208" s="852"/>
      <c r="BA208" s="852"/>
      <c r="BB208" s="852"/>
      <c r="BC208" s="852"/>
      <c r="BD208" s="852"/>
      <c r="BE208" s="852"/>
      <c r="BF208" s="852"/>
      <c r="BG208" s="852"/>
      <c r="BH208" s="852"/>
      <c r="BI208" s="852"/>
      <c r="BJ208" s="852"/>
      <c r="BK208" s="852"/>
      <c r="BL208" s="852"/>
      <c r="BM208" s="852"/>
      <c r="BN208" s="852"/>
      <c r="BO208" s="852"/>
      <c r="BP208" s="852"/>
      <c r="BQ208" s="852"/>
      <c r="BR208" s="852"/>
      <c r="BS208" s="852"/>
      <c r="BT208" s="852"/>
      <c r="BU208" s="852"/>
      <c r="BV208" s="852"/>
      <c r="BW208" s="852"/>
      <c r="BX208" s="852"/>
      <c r="BY208" s="852"/>
      <c r="BZ208" s="852"/>
      <c r="CA208" s="852"/>
      <c r="CB208" s="852"/>
      <c r="CC208" s="852"/>
      <c r="CD208" s="852"/>
      <c r="CE208" s="852"/>
      <c r="CF208" s="852"/>
      <c r="CG208" s="852"/>
      <c r="CH208" s="852"/>
      <c r="CI208" s="852"/>
      <c r="CJ208" s="852"/>
      <c r="CK208" s="852"/>
      <c r="CL208" s="852"/>
      <c r="CM208" s="852"/>
    </row>
    <row r="209" spans="1:91" s="854" customFormat="1" ht="45">
      <c r="A209" s="1110" t="s">
        <v>7</v>
      </c>
      <c r="B209" s="1110" t="s">
        <v>482</v>
      </c>
      <c r="C209" s="1110" t="s">
        <v>1016</v>
      </c>
      <c r="D209" s="1110" t="s">
        <v>1003</v>
      </c>
      <c r="E209" s="1111" t="s">
        <v>1003</v>
      </c>
      <c r="F209" s="1112" t="s">
        <v>1004</v>
      </c>
      <c r="G209" s="1113" t="s">
        <v>1004</v>
      </c>
      <c r="H209" s="838"/>
      <c r="I209" s="1114" t="s">
        <v>1005</v>
      </c>
      <c r="J209" s="1114" t="s">
        <v>1005</v>
      </c>
      <c r="K209" s="1114" t="s">
        <v>1005</v>
      </c>
      <c r="L209" s="1115" t="s">
        <v>1005</v>
      </c>
      <c r="AN209" s="855"/>
      <c r="AO209" s="855"/>
      <c r="AP209" s="852"/>
      <c r="AQ209" s="852"/>
      <c r="AR209" s="852"/>
      <c r="AS209" s="852"/>
      <c r="AT209" s="852"/>
      <c r="AU209" s="852"/>
      <c r="AV209" s="852"/>
      <c r="AW209" s="852"/>
      <c r="AX209" s="852"/>
      <c r="AY209" s="852"/>
      <c r="AZ209" s="852"/>
      <c r="BA209" s="852"/>
      <c r="BB209" s="852"/>
      <c r="BC209" s="852"/>
      <c r="BD209" s="852"/>
      <c r="BE209" s="852"/>
      <c r="BF209" s="852"/>
      <c r="BG209" s="852"/>
      <c r="BH209" s="852"/>
      <c r="BI209" s="852"/>
      <c r="BJ209" s="852"/>
      <c r="BK209" s="852"/>
      <c r="BL209" s="852"/>
      <c r="BM209" s="852"/>
      <c r="BN209" s="852"/>
      <c r="BO209" s="852"/>
      <c r="BP209" s="852"/>
      <c r="BQ209" s="852"/>
      <c r="BR209" s="852"/>
      <c r="BS209" s="852"/>
      <c r="BT209" s="852"/>
      <c r="BU209" s="852"/>
      <c r="BV209" s="852"/>
      <c r="BW209" s="852"/>
      <c r="BX209" s="852"/>
      <c r="BY209" s="852"/>
      <c r="BZ209" s="852"/>
      <c r="CA209" s="852"/>
      <c r="CB209" s="852"/>
      <c r="CC209" s="852"/>
      <c r="CD209" s="852"/>
      <c r="CE209" s="852"/>
      <c r="CF209" s="852"/>
      <c r="CG209" s="852"/>
      <c r="CH209" s="852"/>
      <c r="CI209" s="852"/>
      <c r="CJ209" s="852"/>
      <c r="CK209" s="852"/>
      <c r="CL209" s="852"/>
      <c r="CM209" s="852"/>
    </row>
    <row r="210" spans="1:91" s="854" customFormat="1" ht="45.75" thickBot="1">
      <c r="A210" s="1110"/>
      <c r="B210" s="1110"/>
      <c r="C210" s="1116"/>
      <c r="D210" s="1110" t="s">
        <v>1006</v>
      </c>
      <c r="E210" s="1117" t="s">
        <v>1006</v>
      </c>
      <c r="F210" s="1118" t="s">
        <v>1007</v>
      </c>
      <c r="G210" s="1119" t="s">
        <v>1007</v>
      </c>
      <c r="H210" s="838"/>
      <c r="I210" s="1114" t="s">
        <v>1008</v>
      </c>
      <c r="J210" s="1114" t="s">
        <v>1009</v>
      </c>
      <c r="K210" s="1114" t="s">
        <v>1010</v>
      </c>
      <c r="L210" s="1115" t="s">
        <v>1011</v>
      </c>
      <c r="AN210" s="855"/>
      <c r="AO210" s="855"/>
      <c r="AP210" s="852"/>
      <c r="AQ210" s="852"/>
      <c r="AR210" s="852"/>
      <c r="AS210" s="852"/>
      <c r="AT210" s="852"/>
      <c r="AU210" s="852"/>
      <c r="AV210" s="852"/>
      <c r="AW210" s="852"/>
      <c r="AX210" s="852"/>
      <c r="AY210" s="852"/>
      <c r="AZ210" s="852"/>
      <c r="BA210" s="852"/>
      <c r="BB210" s="852"/>
      <c r="BC210" s="852"/>
      <c r="BD210" s="852"/>
      <c r="BE210" s="852"/>
      <c r="BF210" s="852"/>
      <c r="BG210" s="852"/>
      <c r="BH210" s="852"/>
      <c r="BI210" s="852"/>
      <c r="BJ210" s="852"/>
      <c r="BK210" s="852"/>
      <c r="BL210" s="852"/>
      <c r="BM210" s="852"/>
      <c r="BN210" s="852"/>
      <c r="BO210" s="852"/>
      <c r="BP210" s="852"/>
      <c r="BQ210" s="852"/>
      <c r="BR210" s="852"/>
      <c r="BS210" s="852"/>
      <c r="BT210" s="852"/>
      <c r="BU210" s="852"/>
      <c r="BV210" s="852"/>
      <c r="BW210" s="852"/>
      <c r="BX210" s="852"/>
      <c r="BY210" s="852"/>
      <c r="BZ210" s="852"/>
      <c r="CA210" s="852"/>
      <c r="CB210" s="852"/>
      <c r="CC210" s="852"/>
      <c r="CD210" s="852"/>
      <c r="CE210" s="852"/>
      <c r="CF210" s="852"/>
      <c r="CG210" s="852"/>
      <c r="CH210" s="852"/>
      <c r="CI210" s="852"/>
      <c r="CJ210" s="852"/>
      <c r="CK210" s="852"/>
      <c r="CL210" s="852"/>
      <c r="CM210" s="852"/>
    </row>
    <row r="211" spans="1:91" s="854" customFormat="1" ht="16.5" customHeight="1" thickBot="1">
      <c r="A211" s="1120"/>
      <c r="B211" s="1120"/>
      <c r="C211" s="1120"/>
      <c r="D211" s="1121" t="s">
        <v>9</v>
      </c>
      <c r="E211" s="1122"/>
      <c r="F211" s="1122"/>
      <c r="G211" s="1122"/>
      <c r="H211" s="1122"/>
      <c r="I211" s="1122"/>
      <c r="J211" s="1122"/>
      <c r="K211" s="1122"/>
      <c r="L211" s="1123"/>
      <c r="AN211" s="855"/>
      <c r="AO211" s="855"/>
      <c r="AP211" s="852"/>
      <c r="AQ211" s="852"/>
      <c r="AR211" s="852"/>
      <c r="AS211" s="852"/>
      <c r="AT211" s="852"/>
      <c r="AU211" s="852"/>
      <c r="AV211" s="852"/>
      <c r="AW211" s="852"/>
      <c r="AX211" s="852"/>
      <c r="AY211" s="852"/>
      <c r="AZ211" s="852"/>
      <c r="BA211" s="852"/>
      <c r="BB211" s="852"/>
      <c r="BC211" s="852"/>
      <c r="BD211" s="852"/>
      <c r="BE211" s="852"/>
      <c r="BF211" s="852"/>
      <c r="BG211" s="852"/>
      <c r="BH211" s="852"/>
      <c r="BI211" s="852"/>
      <c r="BJ211" s="852"/>
      <c r="BK211" s="852"/>
      <c r="BL211" s="852"/>
      <c r="BM211" s="852"/>
      <c r="BN211" s="852"/>
      <c r="BO211" s="852"/>
      <c r="BP211" s="852"/>
      <c r="BQ211" s="852"/>
      <c r="BR211" s="852"/>
      <c r="BS211" s="852"/>
      <c r="BT211" s="852"/>
      <c r="BU211" s="852"/>
      <c r="BV211" s="852"/>
      <c r="BW211" s="852"/>
      <c r="BX211" s="852"/>
      <c r="BY211" s="852"/>
      <c r="BZ211" s="852"/>
      <c r="CA211" s="852"/>
      <c r="CB211" s="852"/>
      <c r="CC211" s="852"/>
      <c r="CD211" s="852"/>
      <c r="CE211" s="852"/>
      <c r="CF211" s="852"/>
      <c r="CG211" s="852"/>
      <c r="CH211" s="852"/>
      <c r="CI211" s="852"/>
      <c r="CJ211" s="852"/>
      <c r="CK211" s="852"/>
      <c r="CL211" s="852"/>
      <c r="CM211" s="852"/>
    </row>
    <row r="212" spans="1:91" s="854" customFormat="1" ht="16.5" thickBot="1">
      <c r="A212" s="1124">
        <v>1</v>
      </c>
      <c r="B212" s="1124">
        <v>2</v>
      </c>
      <c r="C212" s="1124">
        <v>3</v>
      </c>
      <c r="D212" s="1110">
        <v>4</v>
      </c>
      <c r="E212" s="1110">
        <v>4</v>
      </c>
      <c r="F212" s="1110">
        <v>5</v>
      </c>
      <c r="G212" s="1110">
        <v>5</v>
      </c>
      <c r="H212" s="838"/>
      <c r="I212" s="1110">
        <v>6</v>
      </c>
      <c r="J212" s="1110">
        <v>7</v>
      </c>
      <c r="K212" s="1110">
        <v>8</v>
      </c>
      <c r="L212" s="1114">
        <v>9</v>
      </c>
      <c r="AN212" s="855"/>
      <c r="AO212" s="855"/>
      <c r="AP212" s="852"/>
      <c r="AQ212" s="852"/>
      <c r="AR212" s="852"/>
      <c r="AS212" s="852"/>
      <c r="AT212" s="852"/>
      <c r="AU212" s="852"/>
      <c r="AV212" s="852"/>
      <c r="AW212" s="852"/>
      <c r="AX212" s="852"/>
      <c r="AY212" s="852"/>
      <c r="AZ212" s="852"/>
      <c r="BA212" s="852"/>
      <c r="BB212" s="852"/>
      <c r="BC212" s="852"/>
      <c r="BD212" s="852"/>
      <c r="BE212" s="852"/>
      <c r="BF212" s="852"/>
      <c r="BG212" s="852"/>
      <c r="BH212" s="852"/>
      <c r="BI212" s="852"/>
      <c r="BJ212" s="852"/>
      <c r="BK212" s="852"/>
      <c r="BL212" s="852"/>
      <c r="BM212" s="852"/>
      <c r="BN212" s="852"/>
      <c r="BO212" s="852"/>
      <c r="BP212" s="852"/>
      <c r="BQ212" s="852"/>
      <c r="BR212" s="852"/>
      <c r="BS212" s="852"/>
      <c r="BT212" s="852"/>
      <c r="BU212" s="852"/>
      <c r="BV212" s="852"/>
      <c r="BW212" s="852"/>
      <c r="BX212" s="852"/>
      <c r="BY212" s="852"/>
      <c r="BZ212" s="852"/>
      <c r="CA212" s="852"/>
      <c r="CB212" s="852"/>
      <c r="CC212" s="852"/>
      <c r="CD212" s="852"/>
      <c r="CE212" s="852"/>
      <c r="CF212" s="852"/>
      <c r="CG212" s="852"/>
      <c r="CH212" s="852"/>
      <c r="CI212" s="852"/>
      <c r="CJ212" s="852"/>
      <c r="CK212" s="852"/>
      <c r="CL212" s="852"/>
      <c r="CM212" s="852"/>
    </row>
    <row r="213" spans="1:91" s="854" customFormat="1" ht="16.5" thickBot="1">
      <c r="A213" s="1125" t="s">
        <v>508</v>
      </c>
      <c r="B213" s="1126" t="s">
        <v>1020</v>
      </c>
      <c r="C213" s="1125"/>
      <c r="D213" s="1125"/>
      <c r="E213" s="1127">
        <f>'Pl 2014-17 PFC MF'!E646</f>
        <v>46900</v>
      </c>
      <c r="F213" s="1127">
        <f>'Pl 2014-17 PFC MF'!F646</f>
        <v>0</v>
      </c>
      <c r="G213" s="1127">
        <f>'Pl 2014-17 PFC MF'!G646</f>
        <v>46900</v>
      </c>
      <c r="H213" s="1127" t="e">
        <f>'Pl 2014-17 PFC MF'!#REF!</f>
        <v>#REF!</v>
      </c>
      <c r="I213" s="1127"/>
      <c r="J213" s="1127"/>
      <c r="K213" s="1127"/>
      <c r="L213" s="1127"/>
      <c r="AN213" s="855"/>
      <c r="AO213" s="855"/>
      <c r="AP213" s="852"/>
      <c r="AQ213" s="852"/>
      <c r="AR213" s="852"/>
      <c r="AS213" s="852"/>
      <c r="AT213" s="852"/>
      <c r="AU213" s="852"/>
      <c r="AV213" s="852"/>
      <c r="AW213" s="852"/>
      <c r="AX213" s="852"/>
      <c r="AY213" s="852"/>
      <c r="AZ213" s="852"/>
      <c r="BA213" s="852"/>
      <c r="BB213" s="852"/>
      <c r="BC213" s="852"/>
      <c r="BD213" s="852"/>
      <c r="BE213" s="852"/>
      <c r="BF213" s="852"/>
      <c r="BG213" s="852"/>
      <c r="BH213" s="852"/>
      <c r="BI213" s="852"/>
      <c r="BJ213" s="852"/>
      <c r="BK213" s="852"/>
      <c r="BL213" s="852"/>
      <c r="BM213" s="852"/>
      <c r="BN213" s="852"/>
      <c r="BO213" s="852"/>
      <c r="BP213" s="852"/>
      <c r="BQ213" s="852"/>
      <c r="BR213" s="852"/>
      <c r="BS213" s="852"/>
      <c r="BT213" s="852"/>
      <c r="BU213" s="852"/>
      <c r="BV213" s="852"/>
      <c r="BW213" s="852"/>
      <c r="BX213" s="852"/>
      <c r="BY213" s="852"/>
      <c r="BZ213" s="852"/>
      <c r="CA213" s="852"/>
      <c r="CB213" s="852"/>
      <c r="CC213" s="852"/>
      <c r="CD213" s="852"/>
      <c r="CE213" s="852"/>
      <c r="CF213" s="852"/>
      <c r="CG213" s="852"/>
      <c r="CH213" s="852"/>
      <c r="CI213" s="852"/>
      <c r="CJ213" s="852"/>
      <c r="CK213" s="852"/>
      <c r="CL213" s="852"/>
      <c r="CM213" s="852"/>
    </row>
    <row r="214" spans="1:91" s="854" customFormat="1">
      <c r="A214" s="1128"/>
      <c r="B214" s="1129" t="s">
        <v>1019</v>
      </c>
      <c r="C214" s="1128"/>
      <c r="D214" s="1128"/>
      <c r="E214" s="1130"/>
      <c r="F214" s="1130"/>
      <c r="G214" s="1130"/>
      <c r="H214" s="838"/>
      <c r="I214" s="1130"/>
      <c r="J214" s="1130"/>
      <c r="K214" s="1130"/>
      <c r="L214" s="1131"/>
      <c r="AN214" s="855"/>
      <c r="AO214" s="855"/>
      <c r="AP214" s="852"/>
      <c r="AQ214" s="852"/>
      <c r="AR214" s="852"/>
      <c r="AS214" s="852"/>
      <c r="AT214" s="852"/>
      <c r="AU214" s="852"/>
      <c r="AV214" s="852"/>
      <c r="AW214" s="852"/>
      <c r="AX214" s="852"/>
      <c r="AY214" s="852"/>
      <c r="AZ214" s="852"/>
      <c r="BA214" s="852"/>
      <c r="BB214" s="852"/>
      <c r="BC214" s="852"/>
      <c r="BD214" s="852"/>
      <c r="BE214" s="852"/>
      <c r="BF214" s="852"/>
      <c r="BG214" s="852"/>
      <c r="BH214" s="852"/>
      <c r="BI214" s="852"/>
      <c r="BJ214" s="852"/>
      <c r="BK214" s="852"/>
      <c r="BL214" s="852"/>
      <c r="BM214" s="852"/>
      <c r="BN214" s="852"/>
      <c r="BO214" s="852"/>
      <c r="BP214" s="852"/>
      <c r="BQ214" s="852"/>
      <c r="BR214" s="852"/>
      <c r="BS214" s="852"/>
      <c r="BT214" s="852"/>
      <c r="BU214" s="852"/>
      <c r="BV214" s="852"/>
      <c r="BW214" s="852"/>
      <c r="BX214" s="852"/>
      <c r="BY214" s="852"/>
      <c r="BZ214" s="852"/>
      <c r="CA214" s="852"/>
      <c r="CB214" s="852"/>
      <c r="CC214" s="852"/>
      <c r="CD214" s="852"/>
      <c r="CE214" s="852"/>
      <c r="CF214" s="852"/>
      <c r="CG214" s="852"/>
      <c r="CH214" s="852"/>
      <c r="CI214" s="852"/>
      <c r="CJ214" s="852"/>
      <c r="CK214" s="852"/>
      <c r="CL214" s="852"/>
      <c r="CM214" s="852"/>
    </row>
    <row r="215" spans="1:91" s="854" customFormat="1" ht="16.5" thickBot="1">
      <c r="A215" s="1128">
        <v>1</v>
      </c>
      <c r="B215" s="1129" t="s">
        <v>1040</v>
      </c>
      <c r="C215" s="1128">
        <v>2007</v>
      </c>
      <c r="D215" s="1128"/>
      <c r="E215" s="1130">
        <f>'Pl 2014-17 PFC MF'!E648</f>
        <v>46900</v>
      </c>
      <c r="F215" s="1130">
        <f>'Pl 2014-17 PFC MF'!F648</f>
        <v>0</v>
      </c>
      <c r="G215" s="1130">
        <f>'Pl 2014-17 PFC MF'!G648</f>
        <v>46900</v>
      </c>
      <c r="H215" s="1130" t="e">
        <f>'Pl 2014-17 PFC MF'!#REF!</f>
        <v>#REF!</v>
      </c>
      <c r="I215" s="1130"/>
      <c r="J215" s="1130"/>
      <c r="K215" s="1130"/>
      <c r="L215" s="1130"/>
      <c r="AN215" s="855"/>
      <c r="AO215" s="855"/>
      <c r="AP215" s="852"/>
      <c r="AQ215" s="852"/>
      <c r="AR215" s="852"/>
      <c r="AS215" s="852"/>
      <c r="AT215" s="852"/>
      <c r="AU215" s="852"/>
      <c r="AV215" s="852"/>
      <c r="AW215" s="852"/>
      <c r="AX215" s="852"/>
      <c r="AY215" s="852"/>
      <c r="AZ215" s="852"/>
      <c r="BA215" s="852"/>
      <c r="BB215" s="852"/>
      <c r="BC215" s="852"/>
      <c r="BD215" s="852"/>
      <c r="BE215" s="852"/>
      <c r="BF215" s="852"/>
      <c r="BG215" s="852"/>
      <c r="BH215" s="852"/>
      <c r="BI215" s="852"/>
      <c r="BJ215" s="852"/>
      <c r="BK215" s="852"/>
      <c r="BL215" s="852"/>
      <c r="BM215" s="852"/>
      <c r="BN215" s="852"/>
      <c r="BO215" s="852"/>
      <c r="BP215" s="852"/>
      <c r="BQ215" s="852"/>
      <c r="BR215" s="852"/>
      <c r="BS215" s="852"/>
      <c r="BT215" s="852"/>
      <c r="BU215" s="852"/>
      <c r="BV215" s="852"/>
      <c r="BW215" s="852"/>
      <c r="BX215" s="852"/>
      <c r="BY215" s="852"/>
      <c r="BZ215" s="852"/>
      <c r="CA215" s="852"/>
      <c r="CB215" s="852"/>
      <c r="CC215" s="852"/>
      <c r="CD215" s="852"/>
      <c r="CE215" s="852"/>
      <c r="CF215" s="852"/>
      <c r="CG215" s="852"/>
      <c r="CH215" s="852"/>
      <c r="CI215" s="852"/>
      <c r="CJ215" s="852"/>
      <c r="CK215" s="852"/>
      <c r="CL215" s="852"/>
      <c r="CM215" s="852"/>
    </row>
    <row r="216" spans="1:91" s="854" customFormat="1" ht="16.5" thickBot="1">
      <c r="A216" s="1125" t="s">
        <v>631</v>
      </c>
      <c r="B216" s="1126" t="s">
        <v>1015</v>
      </c>
      <c r="C216" s="1125"/>
      <c r="D216" s="1125"/>
      <c r="E216" s="1132">
        <f>'Pl 2014-17 PFC MF'!E657</f>
        <v>213665000</v>
      </c>
      <c r="F216" s="1132">
        <f>'Pl 2014-17 PFC MF'!F657</f>
        <v>0</v>
      </c>
      <c r="G216" s="1132">
        <f>'Pl 2014-17 PFC MF'!G657</f>
        <v>197144000</v>
      </c>
      <c r="H216" s="1132" t="e">
        <f>'Pl 2014-17 PFC MF'!#REF!</f>
        <v>#REF!</v>
      </c>
      <c r="I216" s="1132">
        <f>'Pl 2014-17 PFC MF'!H657</f>
        <v>244840000</v>
      </c>
      <c r="J216" s="1132">
        <f>'Pl 2014-17 PFC MF'!I657</f>
        <v>189420000</v>
      </c>
      <c r="K216" s="1132">
        <f>'Pl 2014-17 PFC MF'!J657</f>
        <v>241420000</v>
      </c>
      <c r="L216" s="1132" t="e">
        <f>'Pl 2014-17 PFC MF'!#REF!</f>
        <v>#REF!</v>
      </c>
      <c r="AN216" s="855"/>
      <c r="AO216" s="855"/>
      <c r="AP216" s="852"/>
      <c r="AQ216" s="852"/>
      <c r="AR216" s="852"/>
      <c r="AS216" s="852"/>
      <c r="AT216" s="852"/>
      <c r="AU216" s="852"/>
      <c r="AV216" s="852"/>
      <c r="AW216" s="852"/>
      <c r="AX216" s="852"/>
      <c r="AY216" s="852"/>
      <c r="AZ216" s="852"/>
      <c r="BA216" s="852"/>
      <c r="BB216" s="852"/>
      <c r="BC216" s="852"/>
      <c r="BD216" s="852"/>
      <c r="BE216" s="852"/>
      <c r="BF216" s="852"/>
      <c r="BG216" s="852"/>
      <c r="BH216" s="852"/>
      <c r="BI216" s="852"/>
      <c r="BJ216" s="852"/>
      <c r="BK216" s="852"/>
      <c r="BL216" s="852"/>
      <c r="BM216" s="852"/>
      <c r="BN216" s="852"/>
      <c r="BO216" s="852"/>
      <c r="BP216" s="852"/>
      <c r="BQ216" s="852"/>
      <c r="BR216" s="852"/>
      <c r="BS216" s="852"/>
      <c r="BT216" s="852"/>
      <c r="BU216" s="852"/>
      <c r="BV216" s="852"/>
      <c r="BW216" s="852"/>
      <c r="BX216" s="852"/>
      <c r="BY216" s="852"/>
      <c r="BZ216" s="852"/>
      <c r="CA216" s="852"/>
      <c r="CB216" s="852"/>
      <c r="CC216" s="852"/>
      <c r="CD216" s="852"/>
      <c r="CE216" s="852"/>
      <c r="CF216" s="852"/>
      <c r="CG216" s="852"/>
      <c r="CH216" s="852"/>
      <c r="CI216" s="852"/>
      <c r="CJ216" s="852"/>
      <c r="CK216" s="852"/>
      <c r="CL216" s="852"/>
      <c r="CM216" s="852"/>
    </row>
    <row r="217" spans="1:91" s="854" customFormat="1">
      <c r="A217" s="1128">
        <v>1</v>
      </c>
      <c r="B217" s="1129" t="s">
        <v>1018</v>
      </c>
      <c r="C217" s="1128"/>
      <c r="D217" s="1128"/>
      <c r="E217" s="1133"/>
      <c r="F217" s="1133"/>
      <c r="G217" s="1133"/>
      <c r="H217" s="1133"/>
      <c r="I217" s="1133"/>
      <c r="J217" s="1133"/>
      <c r="K217" s="1133"/>
      <c r="L217" s="1133"/>
      <c r="AN217" s="855"/>
      <c r="AO217" s="855"/>
      <c r="AP217" s="852"/>
      <c r="AQ217" s="852"/>
      <c r="AR217" s="852"/>
      <c r="AS217" s="852"/>
      <c r="AT217" s="852"/>
      <c r="AU217" s="852"/>
      <c r="AV217" s="852"/>
      <c r="AW217" s="852"/>
      <c r="AX217" s="852"/>
      <c r="AY217" s="852"/>
      <c r="AZ217" s="852"/>
      <c r="BA217" s="852"/>
      <c r="BB217" s="852"/>
      <c r="BC217" s="852"/>
      <c r="BD217" s="852"/>
      <c r="BE217" s="852"/>
      <c r="BF217" s="852"/>
      <c r="BG217" s="852"/>
      <c r="BH217" s="852"/>
      <c r="BI217" s="852"/>
      <c r="BJ217" s="852"/>
      <c r="BK217" s="852"/>
      <c r="BL217" s="852"/>
      <c r="BM217" s="852"/>
      <c r="BN217" s="852"/>
      <c r="BO217" s="852"/>
      <c r="BP217" s="852"/>
      <c r="BQ217" s="852"/>
      <c r="BR217" s="852"/>
      <c r="BS217" s="852"/>
      <c r="BT217" s="852"/>
      <c r="BU217" s="852"/>
      <c r="BV217" s="852"/>
      <c r="BW217" s="852"/>
      <c r="BX217" s="852"/>
      <c r="BY217" s="852"/>
      <c r="BZ217" s="852"/>
      <c r="CA217" s="852"/>
      <c r="CB217" s="852"/>
      <c r="CC217" s="852"/>
      <c r="CD217" s="852"/>
      <c r="CE217" s="852"/>
      <c r="CF217" s="852"/>
      <c r="CG217" s="852"/>
      <c r="CH217" s="852"/>
      <c r="CI217" s="852"/>
      <c r="CJ217" s="852"/>
      <c r="CK217" s="852"/>
      <c r="CL217" s="852"/>
      <c r="CM217" s="852"/>
    </row>
    <row r="218" spans="1:91" s="854" customFormat="1">
      <c r="A218" s="1128" t="s">
        <v>16</v>
      </c>
      <c r="B218" s="1129" t="s">
        <v>1040</v>
      </c>
      <c r="C218" s="1128" t="s">
        <v>1043</v>
      </c>
      <c r="D218" s="1128"/>
      <c r="E218" s="1133">
        <f>'Pl 2014-17 PFC MF'!E659</f>
        <v>190153000</v>
      </c>
      <c r="F218" s="1133">
        <f>'Pl 2014-17 PFC MF'!F659</f>
        <v>0</v>
      </c>
      <c r="G218" s="1133">
        <f>'Pl 2014-17 PFC MF'!G659</f>
        <v>174538000</v>
      </c>
      <c r="H218" s="1133" t="e">
        <f>'Pl 2014-17 PFC MF'!#REF!</f>
        <v>#REF!</v>
      </c>
      <c r="I218" s="1133">
        <f>'Pl 2014-17 PFC MF'!H659</f>
        <v>146640000</v>
      </c>
      <c r="J218" s="1133">
        <f>'Pl 2014-17 PFC MF'!I659</f>
        <v>141220000</v>
      </c>
      <c r="K218" s="1133">
        <f>'Pl 2014-17 PFC MF'!J659</f>
        <v>148220000</v>
      </c>
      <c r="L218" s="1133" t="e">
        <f>'Pl 2014-17 PFC MF'!#REF!</f>
        <v>#REF!</v>
      </c>
      <c r="AN218" s="855"/>
      <c r="AO218" s="855"/>
      <c r="AP218" s="852"/>
      <c r="AQ218" s="852"/>
      <c r="AR218" s="852"/>
      <c r="AS218" s="852"/>
      <c r="AT218" s="852"/>
      <c r="AU218" s="852"/>
      <c r="AV218" s="852"/>
      <c r="AW218" s="852"/>
      <c r="AX218" s="852"/>
      <c r="AY218" s="852"/>
      <c r="AZ218" s="852"/>
      <c r="BA218" s="852"/>
      <c r="BB218" s="852"/>
      <c r="BC218" s="852"/>
      <c r="BD218" s="852"/>
      <c r="BE218" s="852"/>
      <c r="BF218" s="852"/>
      <c r="BG218" s="852"/>
      <c r="BH218" s="852"/>
      <c r="BI218" s="852"/>
      <c r="BJ218" s="852"/>
      <c r="BK218" s="852"/>
      <c r="BL218" s="852"/>
      <c r="BM218" s="852"/>
      <c r="BN218" s="852"/>
      <c r="BO218" s="852"/>
      <c r="BP218" s="852"/>
      <c r="BQ218" s="852"/>
      <c r="BR218" s="852"/>
      <c r="BS218" s="852"/>
      <c r="BT218" s="852"/>
      <c r="BU218" s="852"/>
      <c r="BV218" s="852"/>
      <c r="BW218" s="852"/>
      <c r="BX218" s="852"/>
      <c r="BY218" s="852"/>
      <c r="BZ218" s="852"/>
      <c r="CA218" s="852"/>
      <c r="CB218" s="852"/>
      <c r="CC218" s="852"/>
      <c r="CD218" s="852"/>
      <c r="CE218" s="852"/>
      <c r="CF218" s="852"/>
      <c r="CG218" s="852"/>
      <c r="CH218" s="852"/>
      <c r="CI218" s="852"/>
      <c r="CJ218" s="852"/>
      <c r="CK218" s="852"/>
      <c r="CL218" s="852"/>
      <c r="CM218" s="852"/>
    </row>
    <row r="219" spans="1:91" s="854" customFormat="1">
      <c r="A219" s="1128" t="s">
        <v>17</v>
      </c>
      <c r="B219" s="1129" t="s">
        <v>1041</v>
      </c>
      <c r="C219" s="1128">
        <v>2450</v>
      </c>
      <c r="D219" s="1128"/>
      <c r="E219" s="1133">
        <f>'Pl 2014-17 PFC MF'!E663</f>
        <v>50010000</v>
      </c>
      <c r="F219" s="1133">
        <f>'Pl 2014-17 PFC MF'!F663</f>
        <v>0</v>
      </c>
      <c r="G219" s="1133">
        <f>'Pl 2014-17 PFC MF'!G663</f>
        <v>34935000</v>
      </c>
      <c r="H219" s="1133" t="e">
        <f>'Pl 2014-17 PFC MF'!#REF!</f>
        <v>#REF!</v>
      </c>
      <c r="I219" s="1133">
        <f>'Pl 2014-17 PFC MF'!H663</f>
        <v>1220000</v>
      </c>
      <c r="J219" s="1133">
        <f>'Pl 2014-17 PFC MF'!I663</f>
        <v>1020000</v>
      </c>
      <c r="K219" s="1133">
        <f>'Pl 2014-17 PFC MF'!J663</f>
        <v>1220000</v>
      </c>
      <c r="L219" s="1133" t="e">
        <f>'Pl 2014-17 PFC MF'!#REF!</f>
        <v>#REF!</v>
      </c>
      <c r="AN219" s="855"/>
      <c r="AO219" s="855"/>
      <c r="AP219" s="852"/>
      <c r="AQ219" s="852"/>
      <c r="AR219" s="852"/>
      <c r="AS219" s="852"/>
      <c r="AT219" s="852"/>
      <c r="AU219" s="852"/>
      <c r="AV219" s="852"/>
      <c r="AW219" s="852"/>
      <c r="AX219" s="852"/>
      <c r="AY219" s="852"/>
      <c r="AZ219" s="852"/>
      <c r="BA219" s="852"/>
      <c r="BB219" s="852"/>
      <c r="BC219" s="852"/>
      <c r="BD219" s="852"/>
      <c r="BE219" s="852"/>
      <c r="BF219" s="852"/>
      <c r="BG219" s="852"/>
      <c r="BH219" s="852"/>
      <c r="BI219" s="852"/>
      <c r="BJ219" s="852"/>
      <c r="BK219" s="852"/>
      <c r="BL219" s="852"/>
      <c r="BM219" s="852"/>
      <c r="BN219" s="852"/>
      <c r="BO219" s="852"/>
      <c r="BP219" s="852"/>
      <c r="BQ219" s="852"/>
      <c r="BR219" s="852"/>
      <c r="BS219" s="852"/>
      <c r="BT219" s="852"/>
      <c r="BU219" s="852"/>
      <c r="BV219" s="852"/>
      <c r="BW219" s="852"/>
      <c r="BX219" s="852"/>
      <c r="BY219" s="852"/>
      <c r="BZ219" s="852"/>
      <c r="CA219" s="852"/>
      <c r="CB219" s="852"/>
      <c r="CC219" s="852"/>
      <c r="CD219" s="852"/>
      <c r="CE219" s="852"/>
      <c r="CF219" s="852"/>
      <c r="CG219" s="852"/>
      <c r="CH219" s="852"/>
      <c r="CI219" s="852"/>
      <c r="CJ219" s="852"/>
      <c r="CK219" s="852"/>
      <c r="CL219" s="852"/>
      <c r="CM219" s="852"/>
    </row>
    <row r="220" spans="1:91" s="854" customFormat="1">
      <c r="A220" s="1128">
        <v>2</v>
      </c>
      <c r="B220" s="1129" t="s">
        <v>1039</v>
      </c>
      <c r="C220" s="1128"/>
      <c r="D220" s="1128"/>
      <c r="E220" s="1133"/>
      <c r="F220" s="1133"/>
      <c r="G220" s="1133"/>
      <c r="H220" s="1133"/>
      <c r="I220" s="1133"/>
      <c r="J220" s="1133"/>
      <c r="K220" s="1133"/>
      <c r="L220" s="1133"/>
      <c r="AN220" s="855"/>
      <c r="AO220" s="855"/>
      <c r="AP220" s="852"/>
      <c r="AQ220" s="852"/>
      <c r="AR220" s="852"/>
      <c r="AS220" s="852"/>
      <c r="AT220" s="852"/>
      <c r="AU220" s="852"/>
      <c r="AV220" s="852"/>
      <c r="AW220" s="852"/>
      <c r="AX220" s="852"/>
      <c r="AY220" s="852"/>
      <c r="AZ220" s="852"/>
      <c r="BA220" s="852"/>
      <c r="BB220" s="852"/>
      <c r="BC220" s="852"/>
      <c r="BD220" s="852"/>
      <c r="BE220" s="852"/>
      <c r="BF220" s="852"/>
      <c r="BG220" s="852"/>
      <c r="BH220" s="852"/>
      <c r="BI220" s="852"/>
      <c r="BJ220" s="852"/>
      <c r="BK220" s="852"/>
      <c r="BL220" s="852"/>
      <c r="BM220" s="852"/>
      <c r="BN220" s="852"/>
      <c r="BO220" s="852"/>
      <c r="BP220" s="852"/>
      <c r="BQ220" s="852"/>
      <c r="BR220" s="852"/>
      <c r="BS220" s="852"/>
      <c r="BT220" s="852"/>
      <c r="BU220" s="852"/>
      <c r="BV220" s="852"/>
      <c r="BW220" s="852"/>
      <c r="BX220" s="852"/>
      <c r="BY220" s="852"/>
      <c r="BZ220" s="852"/>
      <c r="CA220" s="852"/>
      <c r="CB220" s="852"/>
      <c r="CC220" s="852"/>
      <c r="CD220" s="852"/>
      <c r="CE220" s="852"/>
      <c r="CF220" s="852"/>
      <c r="CG220" s="852"/>
      <c r="CH220" s="852"/>
      <c r="CI220" s="852"/>
      <c r="CJ220" s="852"/>
      <c r="CK220" s="852"/>
      <c r="CL220" s="852"/>
      <c r="CM220" s="852"/>
    </row>
    <row r="221" spans="1:91" s="854" customFormat="1">
      <c r="A221" s="1128" t="s">
        <v>20</v>
      </c>
      <c r="B221" s="1129" t="s">
        <v>1040</v>
      </c>
      <c r="C221" s="1128">
        <v>6260</v>
      </c>
      <c r="D221" s="1128"/>
      <c r="E221" s="1133">
        <f>'Pl 2014-17 PFC MF'!E665</f>
        <v>23512000</v>
      </c>
      <c r="F221" s="1133">
        <f>'Pl 2014-17 PFC MF'!F665</f>
        <v>0</v>
      </c>
      <c r="G221" s="1133">
        <f>'Pl 2014-17 PFC MF'!G665</f>
        <v>22606000</v>
      </c>
      <c r="H221" s="1133" t="e">
        <f>'Pl 2014-17 PFC MF'!#REF!</f>
        <v>#REF!</v>
      </c>
      <c r="I221" s="1133">
        <f>'Pl 2014-17 PFC MF'!H665</f>
        <v>98200000</v>
      </c>
      <c r="J221" s="1133">
        <f>'Pl 2014-17 PFC MF'!I665</f>
        <v>48200000</v>
      </c>
      <c r="K221" s="1133">
        <f>'Pl 2014-17 PFC MF'!J665</f>
        <v>93200000</v>
      </c>
      <c r="L221" s="1133" t="e">
        <f>'Pl 2014-17 PFC MF'!#REF!</f>
        <v>#REF!</v>
      </c>
      <c r="AN221" s="855"/>
      <c r="AO221" s="855"/>
      <c r="AP221" s="852"/>
      <c r="AQ221" s="852"/>
      <c r="AR221" s="852"/>
      <c r="AS221" s="852"/>
      <c r="AT221" s="852"/>
      <c r="AU221" s="852"/>
      <c r="AV221" s="852"/>
      <c r="AW221" s="852"/>
      <c r="AX221" s="852"/>
      <c r="AY221" s="852"/>
      <c r="AZ221" s="852"/>
      <c r="BA221" s="852"/>
      <c r="BB221" s="852"/>
      <c r="BC221" s="852"/>
      <c r="BD221" s="852"/>
      <c r="BE221" s="852"/>
      <c r="BF221" s="852"/>
      <c r="BG221" s="852"/>
      <c r="BH221" s="852"/>
      <c r="BI221" s="852"/>
      <c r="BJ221" s="852"/>
      <c r="BK221" s="852"/>
      <c r="BL221" s="852"/>
      <c r="BM221" s="852"/>
      <c r="BN221" s="852"/>
      <c r="BO221" s="852"/>
      <c r="BP221" s="852"/>
      <c r="BQ221" s="852"/>
      <c r="BR221" s="852"/>
      <c r="BS221" s="852"/>
      <c r="BT221" s="852"/>
      <c r="BU221" s="852"/>
      <c r="BV221" s="852"/>
      <c r="BW221" s="852"/>
      <c r="BX221" s="852"/>
      <c r="BY221" s="852"/>
      <c r="BZ221" s="852"/>
      <c r="CA221" s="852"/>
      <c r="CB221" s="852"/>
      <c r="CC221" s="852"/>
      <c r="CD221" s="852"/>
      <c r="CE221" s="852"/>
      <c r="CF221" s="852"/>
      <c r="CG221" s="852"/>
      <c r="CH221" s="852"/>
      <c r="CI221" s="852"/>
      <c r="CJ221" s="852"/>
      <c r="CK221" s="852"/>
      <c r="CL221" s="852"/>
      <c r="CM221" s="852"/>
    </row>
    <row r="222" spans="1:91" s="854" customFormat="1" ht="16.5" thickBot="1">
      <c r="A222" s="1128" t="s">
        <v>187</v>
      </c>
      <c r="B222" s="1129" t="s">
        <v>1041</v>
      </c>
      <c r="C222" s="1128">
        <v>6270</v>
      </c>
      <c r="D222" s="1128"/>
      <c r="E222" s="1133">
        <f>'Pl 2014-17 PFC MF'!E670</f>
        <v>0</v>
      </c>
      <c r="F222" s="1133">
        <f>'Pl 2014-17 PFC MF'!F670</f>
        <v>0</v>
      </c>
      <c r="G222" s="1133">
        <f>'Pl 2014-17 PFC MF'!G670</f>
        <v>0</v>
      </c>
      <c r="H222" s="1133" t="e">
        <f>'Pl 2014-17 PFC MF'!#REF!</f>
        <v>#REF!</v>
      </c>
      <c r="I222" s="1133">
        <f>'Pl 2014-17 PFC MF'!H670</f>
        <v>0</v>
      </c>
      <c r="J222" s="1133">
        <f>'Pl 2014-17 PFC MF'!I670</f>
        <v>0</v>
      </c>
      <c r="K222" s="1133">
        <f>'Pl 2014-17 PFC MF'!J670</f>
        <v>0</v>
      </c>
      <c r="L222" s="1133" t="e">
        <f>'Pl 2014-17 PFC MF'!#REF!</f>
        <v>#REF!</v>
      </c>
      <c r="AN222" s="855"/>
      <c r="AO222" s="855"/>
      <c r="AP222" s="852"/>
      <c r="AQ222" s="852"/>
      <c r="AR222" s="852"/>
      <c r="AS222" s="852"/>
      <c r="AT222" s="852"/>
      <c r="AU222" s="852"/>
      <c r="AV222" s="852"/>
      <c r="AW222" s="852"/>
      <c r="AX222" s="852"/>
      <c r="AY222" s="852"/>
      <c r="AZ222" s="852"/>
      <c r="BA222" s="852"/>
      <c r="BB222" s="852"/>
      <c r="BC222" s="852"/>
      <c r="BD222" s="852"/>
      <c r="BE222" s="852"/>
      <c r="BF222" s="852"/>
      <c r="BG222" s="852"/>
      <c r="BH222" s="852"/>
      <c r="BI222" s="852"/>
      <c r="BJ222" s="852"/>
      <c r="BK222" s="852"/>
      <c r="BL222" s="852"/>
      <c r="BM222" s="852"/>
      <c r="BN222" s="852"/>
      <c r="BO222" s="852"/>
      <c r="BP222" s="852"/>
      <c r="BQ222" s="852"/>
      <c r="BR222" s="852"/>
      <c r="BS222" s="852"/>
      <c r="BT222" s="852"/>
      <c r="BU222" s="852"/>
      <c r="BV222" s="852"/>
      <c r="BW222" s="852"/>
      <c r="BX222" s="852"/>
      <c r="BY222" s="852"/>
      <c r="BZ222" s="852"/>
      <c r="CA222" s="852"/>
      <c r="CB222" s="852"/>
      <c r="CC222" s="852"/>
      <c r="CD222" s="852"/>
      <c r="CE222" s="852"/>
      <c r="CF222" s="852"/>
      <c r="CG222" s="852"/>
      <c r="CH222" s="852"/>
      <c r="CI222" s="852"/>
      <c r="CJ222" s="852"/>
      <c r="CK222" s="852"/>
      <c r="CL222" s="852"/>
      <c r="CM222" s="852"/>
    </row>
    <row r="223" spans="1:91" s="854" customFormat="1" ht="16.5" thickBot="1">
      <c r="A223" s="1125" t="s">
        <v>631</v>
      </c>
      <c r="B223" s="1126" t="s">
        <v>1014</v>
      </c>
      <c r="C223" s="1125"/>
      <c r="D223" s="1134" t="e">
        <f>SUM(D225:D225)</f>
        <v>#REF!</v>
      </c>
      <c r="E223" s="1135" t="e">
        <f>'Pl 2014-17 PFC MF'!E671</f>
        <v>#REF!</v>
      </c>
      <c r="F223" s="1135">
        <f>'Pl 2014-17 PFC MF'!F671</f>
        <v>0</v>
      </c>
      <c r="G223" s="1135" t="e">
        <f>'Pl 2014-17 PFC MF'!G671</f>
        <v>#REF!</v>
      </c>
      <c r="H223" s="1135" t="e">
        <f>'Pl 2014-17 PFC MF'!#REF!</f>
        <v>#REF!</v>
      </c>
      <c r="I223" s="1135">
        <f>'Pl 2014-17 PFC MF'!H671</f>
        <v>930000000</v>
      </c>
      <c r="J223" s="1135">
        <f>'Pl 2014-17 PFC MF'!I671</f>
        <v>0</v>
      </c>
      <c r="K223" s="1135">
        <f>'Pl 2014-17 PFC MF'!J671</f>
        <v>930000000</v>
      </c>
      <c r="L223" s="1135" t="e">
        <f>'Pl 2014-17 PFC MF'!#REF!</f>
        <v>#REF!</v>
      </c>
      <c r="AN223" s="855"/>
      <c r="AO223" s="855"/>
      <c r="AP223" s="852"/>
      <c r="AQ223" s="852"/>
      <c r="AR223" s="852"/>
      <c r="AS223" s="852"/>
      <c r="AT223" s="852"/>
      <c r="AU223" s="852"/>
      <c r="AV223" s="852"/>
      <c r="AW223" s="852"/>
      <c r="AX223" s="852"/>
      <c r="AY223" s="852"/>
      <c r="AZ223" s="852"/>
      <c r="BA223" s="852"/>
      <c r="BB223" s="852"/>
      <c r="BC223" s="852"/>
      <c r="BD223" s="852"/>
      <c r="BE223" s="852"/>
      <c r="BF223" s="852"/>
      <c r="BG223" s="852"/>
      <c r="BH223" s="852"/>
      <c r="BI223" s="852"/>
      <c r="BJ223" s="852"/>
      <c r="BK223" s="852"/>
      <c r="BL223" s="852"/>
      <c r="BM223" s="852"/>
      <c r="BN223" s="852"/>
      <c r="BO223" s="852"/>
      <c r="BP223" s="852"/>
      <c r="BQ223" s="852"/>
      <c r="BR223" s="852"/>
      <c r="BS223" s="852"/>
      <c r="BT223" s="852"/>
      <c r="BU223" s="852"/>
      <c r="BV223" s="852"/>
      <c r="BW223" s="852"/>
      <c r="BX223" s="852"/>
      <c r="BY223" s="852"/>
      <c r="BZ223" s="852"/>
      <c r="CA223" s="852"/>
      <c r="CB223" s="852"/>
      <c r="CC223" s="852"/>
      <c r="CD223" s="852"/>
      <c r="CE223" s="852"/>
      <c r="CF223" s="852"/>
      <c r="CG223" s="852"/>
      <c r="CH223" s="852"/>
      <c r="CI223" s="852"/>
      <c r="CJ223" s="852"/>
      <c r="CK223" s="852"/>
      <c r="CL223" s="852"/>
      <c r="CM223" s="852"/>
    </row>
    <row r="224" spans="1:91" s="854" customFormat="1">
      <c r="A224" s="1128"/>
      <c r="B224" s="1129" t="s">
        <v>1017</v>
      </c>
      <c r="C224" s="1128"/>
      <c r="D224" s="1128"/>
      <c r="E224" s="1136"/>
      <c r="F224" s="1136"/>
      <c r="G224" s="1136"/>
      <c r="H224" s="1136"/>
      <c r="I224" s="1136"/>
      <c r="J224" s="1136"/>
      <c r="K224" s="1136"/>
      <c r="L224" s="1136"/>
      <c r="AN224" s="855"/>
      <c r="AO224" s="855"/>
      <c r="AP224" s="852"/>
      <c r="AQ224" s="852"/>
      <c r="AR224" s="852"/>
      <c r="AS224" s="852"/>
      <c r="AT224" s="852"/>
      <c r="AU224" s="852"/>
      <c r="AV224" s="852"/>
      <c r="AW224" s="852"/>
      <c r="AX224" s="852"/>
      <c r="AY224" s="852"/>
      <c r="AZ224" s="852"/>
      <c r="BA224" s="852"/>
      <c r="BB224" s="852"/>
      <c r="BC224" s="852"/>
      <c r="BD224" s="852"/>
      <c r="BE224" s="852"/>
      <c r="BF224" s="852"/>
      <c r="BG224" s="852"/>
      <c r="BH224" s="852"/>
      <c r="BI224" s="852"/>
      <c r="BJ224" s="852"/>
      <c r="BK224" s="852"/>
      <c r="BL224" s="852"/>
      <c r="BM224" s="852"/>
      <c r="BN224" s="852"/>
      <c r="BO224" s="852"/>
      <c r="BP224" s="852"/>
      <c r="BQ224" s="852"/>
      <c r="BR224" s="852"/>
      <c r="BS224" s="852"/>
      <c r="BT224" s="852"/>
      <c r="BU224" s="852"/>
      <c r="BV224" s="852"/>
      <c r="BW224" s="852"/>
      <c r="BX224" s="852"/>
      <c r="BY224" s="852"/>
      <c r="BZ224" s="852"/>
      <c r="CA224" s="852"/>
      <c r="CB224" s="852"/>
      <c r="CC224" s="852"/>
      <c r="CD224" s="852"/>
      <c r="CE224" s="852"/>
      <c r="CF224" s="852"/>
      <c r="CG224" s="852"/>
      <c r="CH224" s="852"/>
      <c r="CI224" s="852"/>
      <c r="CJ224" s="852"/>
      <c r="CK224" s="852"/>
      <c r="CL224" s="852"/>
      <c r="CM224" s="852"/>
    </row>
    <row r="225" spans="1:91" s="854" customFormat="1">
      <c r="A225" s="1128">
        <v>1</v>
      </c>
      <c r="B225" s="1137" t="s">
        <v>1021</v>
      </c>
      <c r="C225" s="1138" t="str">
        <f>C173</f>
        <v>2960</v>
      </c>
      <c r="D225" s="1139" t="e">
        <f>D173</f>
        <v>#REF!</v>
      </c>
      <c r="E225" s="1140" t="e">
        <f>'Pl 2014-17 PFC MF'!E673</f>
        <v>#REF!</v>
      </c>
      <c r="F225" s="1140">
        <f>'Pl 2014-17 PFC MF'!F673</f>
        <v>0</v>
      </c>
      <c r="G225" s="1140" t="e">
        <f>'Pl 2014-17 PFC MF'!G673</f>
        <v>#REF!</v>
      </c>
      <c r="H225" s="1140" t="e">
        <f>'Pl 2014-17 PFC MF'!#REF!</f>
        <v>#REF!</v>
      </c>
      <c r="I225" s="1140">
        <f>'Pl 2014-17 PFC MF'!H673</f>
        <v>930000000</v>
      </c>
      <c r="J225" s="1140">
        <f>'Pl 2014-17 PFC MF'!I673</f>
        <v>0</v>
      </c>
      <c r="K225" s="1140">
        <f>'Pl 2014-17 PFC MF'!J673</f>
        <v>930000000</v>
      </c>
      <c r="L225" s="1140" t="e">
        <f>'Pl 2014-17 PFC MF'!#REF!</f>
        <v>#REF!</v>
      </c>
      <c r="AN225" s="855"/>
      <c r="AO225" s="855"/>
      <c r="AP225" s="852"/>
      <c r="AQ225" s="852"/>
      <c r="AR225" s="852"/>
      <c r="AS225" s="852"/>
      <c r="AT225" s="852"/>
      <c r="AU225" s="852"/>
      <c r="AV225" s="852"/>
      <c r="AW225" s="852"/>
      <c r="AX225" s="852"/>
      <c r="AY225" s="852"/>
      <c r="AZ225" s="852"/>
      <c r="BA225" s="852"/>
      <c r="BB225" s="852"/>
      <c r="BC225" s="852"/>
      <c r="BD225" s="852"/>
      <c r="BE225" s="852"/>
      <c r="BF225" s="852"/>
      <c r="BG225" s="852"/>
      <c r="BH225" s="852"/>
      <c r="BI225" s="852"/>
      <c r="BJ225" s="852"/>
      <c r="BK225" s="852"/>
      <c r="BL225" s="852"/>
      <c r="BM225" s="852"/>
      <c r="BN225" s="852"/>
      <c r="BO225" s="852"/>
      <c r="BP225" s="852"/>
      <c r="BQ225" s="852"/>
      <c r="BR225" s="852"/>
      <c r="BS225" s="852"/>
      <c r="BT225" s="852"/>
      <c r="BU225" s="852"/>
      <c r="BV225" s="852"/>
      <c r="BW225" s="852"/>
      <c r="BX225" s="852"/>
      <c r="BY225" s="852"/>
      <c r="BZ225" s="852"/>
      <c r="CA225" s="852"/>
      <c r="CB225" s="852"/>
      <c r="CC225" s="852"/>
      <c r="CD225" s="852"/>
      <c r="CE225" s="852"/>
      <c r="CF225" s="852"/>
      <c r="CG225" s="852"/>
      <c r="CH225" s="852"/>
      <c r="CI225" s="852"/>
      <c r="CJ225" s="852"/>
      <c r="CK225" s="852"/>
      <c r="CL225" s="852"/>
      <c r="CM225" s="852"/>
    </row>
    <row r="226" spans="1:91" s="854" customFormat="1" ht="16.5" thickBot="1">
      <c r="A226" s="1141"/>
      <c r="B226" s="1142"/>
      <c r="C226" s="1141"/>
      <c r="D226" s="1141"/>
      <c r="E226" s="1143"/>
      <c r="F226" s="1143"/>
      <c r="G226" s="1143"/>
      <c r="H226" s="838"/>
      <c r="I226" s="1143"/>
      <c r="J226" s="1143"/>
      <c r="K226" s="1143"/>
      <c r="L226" s="1144"/>
      <c r="AN226" s="855"/>
      <c r="AO226" s="855"/>
      <c r="AP226" s="852"/>
      <c r="AQ226" s="852"/>
      <c r="AR226" s="852"/>
      <c r="AS226" s="852"/>
      <c r="AT226" s="852"/>
      <c r="AU226" s="852"/>
      <c r="AV226" s="852"/>
      <c r="AW226" s="852"/>
      <c r="AX226" s="852"/>
      <c r="AY226" s="852"/>
      <c r="AZ226" s="852"/>
      <c r="BA226" s="852"/>
      <c r="BB226" s="852"/>
      <c r="BC226" s="852"/>
      <c r="BD226" s="852"/>
      <c r="BE226" s="852"/>
      <c r="BF226" s="852"/>
      <c r="BG226" s="852"/>
      <c r="BH226" s="852"/>
      <c r="BI226" s="852"/>
      <c r="BJ226" s="852"/>
      <c r="BK226" s="852"/>
      <c r="BL226" s="852"/>
      <c r="BM226" s="852"/>
      <c r="BN226" s="852"/>
      <c r="BO226" s="852"/>
      <c r="BP226" s="852"/>
      <c r="BQ226" s="852"/>
      <c r="BR226" s="852"/>
      <c r="BS226" s="852"/>
      <c r="BT226" s="852"/>
      <c r="BU226" s="852"/>
      <c r="BV226" s="852"/>
      <c r="BW226" s="852"/>
      <c r="BX226" s="852"/>
      <c r="BY226" s="852"/>
      <c r="BZ226" s="852"/>
      <c r="CA226" s="852"/>
      <c r="CB226" s="852"/>
      <c r="CC226" s="852"/>
      <c r="CD226" s="852"/>
      <c r="CE226" s="852"/>
      <c r="CF226" s="852"/>
      <c r="CG226" s="852"/>
      <c r="CH226" s="852"/>
      <c r="CI226" s="852"/>
      <c r="CJ226" s="852"/>
      <c r="CK226" s="852"/>
      <c r="CL226" s="852"/>
      <c r="CM226" s="852"/>
    </row>
    <row r="227" spans="1:91" s="854" customFormat="1">
      <c r="A227" s="865"/>
      <c r="B227" s="1098"/>
      <c r="C227" s="1099"/>
      <c r="D227" s="1099"/>
      <c r="E227" s="1098"/>
      <c r="F227" s="852"/>
      <c r="G227" s="852"/>
      <c r="H227" s="852"/>
      <c r="I227" s="852"/>
      <c r="J227" s="852"/>
      <c r="K227" s="852"/>
      <c r="L227" s="790"/>
      <c r="AN227" s="855"/>
      <c r="AO227" s="855"/>
      <c r="AP227" s="852"/>
      <c r="AQ227" s="852"/>
      <c r="AR227" s="852"/>
      <c r="AS227" s="852"/>
      <c r="AT227" s="852"/>
      <c r="AU227" s="852"/>
      <c r="AV227" s="852"/>
      <c r="AW227" s="852"/>
      <c r="AX227" s="852"/>
      <c r="AY227" s="852"/>
      <c r="AZ227" s="852"/>
      <c r="BA227" s="852"/>
      <c r="BB227" s="852"/>
      <c r="BC227" s="852"/>
      <c r="BD227" s="852"/>
      <c r="BE227" s="852"/>
      <c r="BF227" s="852"/>
      <c r="BG227" s="852"/>
      <c r="BH227" s="852"/>
      <c r="BI227" s="852"/>
      <c r="BJ227" s="852"/>
      <c r="BK227" s="852"/>
      <c r="BL227" s="852"/>
      <c r="BM227" s="852"/>
      <c r="BN227" s="852"/>
      <c r="BO227" s="852"/>
      <c r="BP227" s="852"/>
      <c r="BQ227" s="852"/>
      <c r="BR227" s="852"/>
      <c r="BS227" s="852"/>
      <c r="BT227" s="852"/>
      <c r="BU227" s="852"/>
      <c r="BV227" s="852"/>
      <c r="BW227" s="852"/>
      <c r="BX227" s="852"/>
      <c r="BY227" s="852"/>
      <c r="BZ227" s="852"/>
      <c r="CA227" s="852"/>
      <c r="CB227" s="852"/>
      <c r="CC227" s="852"/>
      <c r="CD227" s="852"/>
      <c r="CE227" s="852"/>
      <c r="CF227" s="852"/>
      <c r="CG227" s="852"/>
      <c r="CH227" s="852"/>
      <c r="CI227" s="852"/>
      <c r="CJ227" s="852"/>
      <c r="CK227" s="852"/>
      <c r="CL227" s="852"/>
      <c r="CM227" s="852"/>
    </row>
    <row r="228" spans="1:91" s="854" customFormat="1">
      <c r="A228" s="865"/>
      <c r="B228" s="1098"/>
      <c r="C228" s="1099"/>
      <c r="D228" s="1099"/>
      <c r="E228" s="1098"/>
      <c r="F228" s="852"/>
      <c r="G228" s="852"/>
      <c r="H228" s="852"/>
      <c r="I228" s="852"/>
      <c r="J228" s="852"/>
      <c r="K228" s="852"/>
      <c r="L228" s="790"/>
      <c r="AN228" s="855"/>
      <c r="AO228" s="855"/>
      <c r="AP228" s="852"/>
      <c r="AQ228" s="852"/>
      <c r="AR228" s="852"/>
      <c r="AS228" s="852"/>
      <c r="AT228" s="852"/>
      <c r="AU228" s="852"/>
      <c r="AV228" s="852"/>
      <c r="AW228" s="852"/>
      <c r="AX228" s="852"/>
      <c r="AY228" s="852"/>
      <c r="AZ228" s="852"/>
      <c r="BA228" s="852"/>
      <c r="BB228" s="852"/>
      <c r="BC228" s="852"/>
      <c r="BD228" s="852"/>
      <c r="BE228" s="852"/>
      <c r="BF228" s="852"/>
      <c r="BG228" s="852"/>
      <c r="BH228" s="852"/>
      <c r="BI228" s="852"/>
      <c r="BJ228" s="852"/>
      <c r="BK228" s="852"/>
      <c r="BL228" s="852"/>
      <c r="BM228" s="852"/>
      <c r="BN228" s="852"/>
      <c r="BO228" s="852"/>
      <c r="BP228" s="852"/>
      <c r="BQ228" s="852"/>
      <c r="BR228" s="852"/>
      <c r="BS228" s="852"/>
      <c r="BT228" s="852"/>
      <c r="BU228" s="852"/>
      <c r="BV228" s="852"/>
      <c r="BW228" s="852"/>
      <c r="BX228" s="852"/>
      <c r="BY228" s="852"/>
      <c r="BZ228" s="852"/>
      <c r="CA228" s="852"/>
      <c r="CB228" s="852"/>
      <c r="CC228" s="852"/>
      <c r="CD228" s="852"/>
      <c r="CE228" s="852"/>
      <c r="CF228" s="852"/>
      <c r="CG228" s="852"/>
      <c r="CH228" s="852"/>
      <c r="CI228" s="852"/>
      <c r="CJ228" s="852"/>
      <c r="CK228" s="852"/>
      <c r="CL228" s="852"/>
      <c r="CM228" s="852"/>
    </row>
    <row r="229" spans="1:91" s="854" customFormat="1" ht="23.25">
      <c r="A229" s="1145"/>
      <c r="B229" s="1146" t="s">
        <v>641</v>
      </c>
      <c r="C229" s="1145"/>
      <c r="D229" s="1145"/>
      <c r="E229" s="1145"/>
      <c r="F229" s="1145"/>
      <c r="G229" s="1145"/>
      <c r="H229" s="1145"/>
      <c r="I229" s="1145"/>
      <c r="J229" s="1145"/>
      <c r="K229" s="852"/>
      <c r="L229" s="790"/>
      <c r="AN229" s="855"/>
      <c r="AO229" s="855"/>
      <c r="AP229" s="852"/>
      <c r="AQ229" s="852"/>
      <c r="AR229" s="852"/>
      <c r="AS229" s="852"/>
      <c r="AT229" s="852"/>
      <c r="AU229" s="852"/>
      <c r="AV229" s="852"/>
      <c r="AW229" s="852"/>
      <c r="AX229" s="852"/>
      <c r="AY229" s="852"/>
      <c r="AZ229" s="852"/>
      <c r="BA229" s="852"/>
      <c r="BB229" s="852"/>
      <c r="BC229" s="852"/>
      <c r="BD229" s="852"/>
      <c r="BE229" s="852"/>
      <c r="BF229" s="852"/>
      <c r="BG229" s="852"/>
      <c r="BH229" s="852"/>
      <c r="BI229" s="852"/>
      <c r="BJ229" s="852"/>
      <c r="BK229" s="852"/>
      <c r="BL229" s="852"/>
      <c r="BM229" s="852"/>
      <c r="BN229" s="852"/>
      <c r="BO229" s="852"/>
      <c r="BP229" s="852"/>
      <c r="BQ229" s="852"/>
      <c r="BR229" s="852"/>
      <c r="BS229" s="852"/>
      <c r="BT229" s="852"/>
      <c r="BU229" s="852"/>
      <c r="BV229" s="852"/>
      <c r="BW229" s="852"/>
      <c r="BX229" s="852"/>
      <c r="BY229" s="852"/>
      <c r="BZ229" s="852"/>
      <c r="CA229" s="852"/>
      <c r="CB229" s="852"/>
      <c r="CC229" s="852"/>
      <c r="CD229" s="852"/>
      <c r="CE229" s="852"/>
      <c r="CF229" s="852"/>
      <c r="CG229" s="852"/>
      <c r="CH229" s="852"/>
      <c r="CI229" s="852"/>
      <c r="CJ229" s="852"/>
      <c r="CK229" s="852"/>
      <c r="CL229" s="852"/>
      <c r="CM229" s="852"/>
    </row>
    <row r="230" spans="1:91" s="854" customFormat="1" ht="23.25">
      <c r="A230" s="1145"/>
      <c r="B230" s="1147" t="s">
        <v>643</v>
      </c>
      <c r="C230" s="1145"/>
      <c r="D230" s="1145"/>
      <c r="E230" s="1145"/>
      <c r="F230" s="1145"/>
      <c r="G230" s="1145"/>
      <c r="H230" s="1145"/>
      <c r="I230" s="1145"/>
      <c r="J230" s="1145"/>
      <c r="K230" s="852"/>
      <c r="L230" s="790"/>
      <c r="AN230" s="855"/>
      <c r="AO230" s="855"/>
      <c r="AP230" s="852"/>
      <c r="AQ230" s="852"/>
      <c r="AR230" s="852"/>
      <c r="AS230" s="852"/>
      <c r="AT230" s="852"/>
      <c r="AU230" s="852"/>
      <c r="AV230" s="852"/>
      <c r="AW230" s="852"/>
      <c r="AX230" s="852"/>
      <c r="AY230" s="852"/>
      <c r="AZ230" s="852"/>
      <c r="BA230" s="852"/>
      <c r="BB230" s="852"/>
      <c r="BC230" s="852"/>
      <c r="BD230" s="852"/>
      <c r="BE230" s="852"/>
      <c r="BF230" s="852"/>
      <c r="BG230" s="852"/>
      <c r="BH230" s="852"/>
      <c r="BI230" s="852"/>
      <c r="BJ230" s="852"/>
      <c r="BK230" s="852"/>
      <c r="BL230" s="852"/>
      <c r="BM230" s="852"/>
      <c r="BN230" s="852"/>
      <c r="BO230" s="852"/>
      <c r="BP230" s="852"/>
      <c r="BQ230" s="852"/>
      <c r="BR230" s="852"/>
      <c r="BS230" s="852"/>
      <c r="BT230" s="852"/>
      <c r="BU230" s="852"/>
      <c r="BV230" s="852"/>
      <c r="BW230" s="852"/>
      <c r="BX230" s="852"/>
      <c r="BY230" s="852"/>
      <c r="BZ230" s="852"/>
      <c r="CA230" s="852"/>
      <c r="CB230" s="852"/>
      <c r="CC230" s="852"/>
      <c r="CD230" s="852"/>
      <c r="CE230" s="852"/>
      <c r="CF230" s="852"/>
      <c r="CG230" s="852"/>
      <c r="CH230" s="852"/>
      <c r="CI230" s="852"/>
      <c r="CJ230" s="852"/>
      <c r="CK230" s="852"/>
      <c r="CL230" s="852"/>
      <c r="CM230" s="852"/>
    </row>
    <row r="231" spans="1:91" s="854" customFormat="1" ht="15.75" customHeight="1">
      <c r="A231" s="1145"/>
      <c r="B231" s="1146" t="s">
        <v>642</v>
      </c>
      <c r="C231" s="1145"/>
      <c r="D231" s="1145"/>
      <c r="E231" s="1145"/>
      <c r="F231" s="1145"/>
      <c r="G231" s="1145"/>
      <c r="H231" s="1145"/>
      <c r="I231" s="1145"/>
      <c r="J231" s="1145"/>
      <c r="K231" s="852"/>
      <c r="L231" s="790"/>
      <c r="AN231" s="855"/>
      <c r="AO231" s="855"/>
      <c r="AP231" s="852"/>
      <c r="AQ231" s="852"/>
      <c r="AR231" s="852"/>
      <c r="AS231" s="852"/>
      <c r="AT231" s="852"/>
      <c r="AU231" s="852"/>
      <c r="AV231" s="852"/>
      <c r="AW231" s="852"/>
      <c r="AX231" s="852"/>
      <c r="AY231" s="852"/>
      <c r="AZ231" s="852"/>
      <c r="BA231" s="852"/>
      <c r="BB231" s="852"/>
      <c r="BC231" s="852"/>
      <c r="BD231" s="852"/>
      <c r="BE231" s="852"/>
      <c r="BF231" s="852"/>
      <c r="BG231" s="852"/>
      <c r="BH231" s="852"/>
      <c r="BI231" s="852"/>
      <c r="BJ231" s="852"/>
      <c r="BK231" s="852"/>
      <c r="BL231" s="852"/>
      <c r="BM231" s="852"/>
      <c r="BN231" s="852"/>
      <c r="BO231" s="852"/>
      <c r="BP231" s="852"/>
      <c r="BQ231" s="852"/>
      <c r="BR231" s="852"/>
      <c r="BS231" s="852"/>
      <c r="BT231" s="852"/>
      <c r="BU231" s="852"/>
      <c r="BV231" s="852"/>
      <c r="BW231" s="852"/>
      <c r="BX231" s="852"/>
      <c r="BY231" s="852"/>
      <c r="BZ231" s="852"/>
      <c r="CA231" s="852"/>
      <c r="CB231" s="852"/>
      <c r="CC231" s="852"/>
      <c r="CD231" s="852"/>
      <c r="CE231" s="852"/>
      <c r="CF231" s="852"/>
      <c r="CG231" s="852"/>
      <c r="CH231" s="852"/>
      <c r="CI231" s="852"/>
      <c r="CJ231" s="852"/>
      <c r="CK231" s="852"/>
      <c r="CL231" s="852"/>
      <c r="CM231" s="852"/>
    </row>
    <row r="232" spans="1:91" s="854" customFormat="1" ht="53.25" customHeight="1">
      <c r="A232" s="1145"/>
      <c r="B232" s="1146" t="s">
        <v>502</v>
      </c>
      <c r="C232" s="1145"/>
      <c r="D232" s="1145"/>
      <c r="E232" s="1145"/>
      <c r="F232" s="1145"/>
      <c r="G232" s="1145"/>
      <c r="H232" s="1145"/>
      <c r="I232" s="1145"/>
      <c r="J232" s="1145"/>
      <c r="K232" s="852"/>
      <c r="L232" s="790"/>
      <c r="AN232" s="855"/>
      <c r="AO232" s="855"/>
      <c r="AP232" s="852"/>
      <c r="AQ232" s="852"/>
      <c r="AR232" s="852"/>
      <c r="AS232" s="852"/>
      <c r="AT232" s="852"/>
      <c r="AU232" s="852"/>
      <c r="AV232" s="852"/>
      <c r="AW232" s="852"/>
      <c r="AX232" s="852"/>
      <c r="AY232" s="852"/>
      <c r="AZ232" s="852"/>
      <c r="BA232" s="852"/>
      <c r="BB232" s="852"/>
      <c r="BC232" s="852"/>
      <c r="BD232" s="852"/>
      <c r="BE232" s="852"/>
      <c r="BF232" s="852"/>
      <c r="BG232" s="852"/>
      <c r="BH232" s="852"/>
      <c r="BI232" s="852"/>
      <c r="BJ232" s="852"/>
      <c r="BK232" s="852"/>
      <c r="BL232" s="852"/>
      <c r="BM232" s="852"/>
      <c r="BN232" s="852"/>
      <c r="BO232" s="852"/>
      <c r="BP232" s="852"/>
      <c r="BQ232" s="852"/>
      <c r="BR232" s="852"/>
      <c r="BS232" s="852"/>
      <c r="BT232" s="852"/>
      <c r="BU232" s="852"/>
      <c r="BV232" s="852"/>
      <c r="BW232" s="852"/>
      <c r="BX232" s="852"/>
      <c r="BY232" s="852"/>
      <c r="BZ232" s="852"/>
      <c r="CA232" s="852"/>
      <c r="CB232" s="852"/>
      <c r="CC232" s="852"/>
      <c r="CD232" s="852"/>
      <c r="CE232" s="852"/>
      <c r="CF232" s="852"/>
      <c r="CG232" s="852"/>
      <c r="CH232" s="852"/>
      <c r="CI232" s="852"/>
      <c r="CJ232" s="852"/>
      <c r="CK232" s="852"/>
      <c r="CL232" s="852"/>
      <c r="CM232" s="852"/>
    </row>
    <row r="233" spans="1:91" s="854" customFormat="1" ht="15.75" customHeight="1">
      <c r="A233" s="1145"/>
      <c r="B233" s="1145"/>
      <c r="C233" s="1145"/>
      <c r="D233" s="1145"/>
      <c r="E233" s="1145"/>
      <c r="F233" s="1145"/>
      <c r="G233" s="1145"/>
      <c r="H233" s="1145"/>
      <c r="I233" s="1145"/>
      <c r="J233" s="1145"/>
      <c r="K233" s="852"/>
      <c r="L233" s="790"/>
      <c r="AN233" s="855"/>
      <c r="AO233" s="855"/>
      <c r="AP233" s="852"/>
      <c r="AQ233" s="852"/>
      <c r="AR233" s="852"/>
      <c r="AS233" s="852"/>
      <c r="AT233" s="852"/>
      <c r="AU233" s="852"/>
      <c r="AV233" s="852"/>
      <c r="AW233" s="852"/>
      <c r="AX233" s="852"/>
      <c r="AY233" s="852"/>
      <c r="AZ233" s="852"/>
      <c r="BA233" s="852"/>
      <c r="BB233" s="852"/>
      <c r="BC233" s="852"/>
      <c r="BD233" s="852"/>
      <c r="BE233" s="852"/>
      <c r="BF233" s="852"/>
      <c r="BG233" s="852"/>
      <c r="BH233" s="852"/>
      <c r="BI233" s="852"/>
      <c r="BJ233" s="852"/>
      <c r="BK233" s="852"/>
      <c r="BL233" s="852"/>
      <c r="BM233" s="852"/>
      <c r="BN233" s="852"/>
      <c r="BO233" s="852"/>
      <c r="BP233" s="852"/>
      <c r="BQ233" s="852"/>
      <c r="BR233" s="852"/>
      <c r="BS233" s="852"/>
      <c r="BT233" s="852"/>
      <c r="BU233" s="852"/>
      <c r="BV233" s="852"/>
      <c r="BW233" s="852"/>
      <c r="BX233" s="852"/>
      <c r="BY233" s="852"/>
      <c r="BZ233" s="852"/>
      <c r="CA233" s="852"/>
      <c r="CB233" s="852"/>
      <c r="CC233" s="852"/>
      <c r="CD233" s="852"/>
      <c r="CE233" s="852"/>
      <c r="CF233" s="852"/>
      <c r="CG233" s="852"/>
      <c r="CH233" s="852"/>
      <c r="CI233" s="852"/>
      <c r="CJ233" s="852"/>
      <c r="CK233" s="852"/>
      <c r="CL233" s="852"/>
      <c r="CM233" s="852"/>
    </row>
    <row r="234" spans="1:91" s="854" customFormat="1" ht="15.75" customHeight="1">
      <c r="A234" s="1145"/>
      <c r="B234" s="1145"/>
      <c r="C234" s="1145"/>
      <c r="D234" s="1145"/>
      <c r="E234" s="1145"/>
      <c r="F234" s="1145"/>
      <c r="G234" s="1145"/>
      <c r="H234" s="1145"/>
      <c r="I234" s="1145"/>
      <c r="J234" s="1145"/>
      <c r="K234" s="852"/>
      <c r="L234" s="790"/>
      <c r="AN234" s="855"/>
      <c r="AO234" s="855"/>
      <c r="AP234" s="852"/>
      <c r="AQ234" s="852"/>
      <c r="AR234" s="852"/>
      <c r="AS234" s="852"/>
      <c r="AT234" s="852"/>
      <c r="AU234" s="852"/>
      <c r="AV234" s="852"/>
      <c r="AW234" s="852"/>
      <c r="AX234" s="852"/>
      <c r="AY234" s="852"/>
      <c r="AZ234" s="852"/>
      <c r="BA234" s="852"/>
      <c r="BB234" s="852"/>
      <c r="BC234" s="852"/>
      <c r="BD234" s="852"/>
      <c r="BE234" s="852"/>
      <c r="BF234" s="852"/>
      <c r="BG234" s="852"/>
      <c r="BH234" s="852"/>
      <c r="BI234" s="852"/>
      <c r="BJ234" s="852"/>
      <c r="BK234" s="852"/>
      <c r="BL234" s="852"/>
      <c r="BM234" s="852"/>
      <c r="BN234" s="852"/>
      <c r="BO234" s="852"/>
      <c r="BP234" s="852"/>
      <c r="BQ234" s="852"/>
      <c r="BR234" s="852"/>
      <c r="BS234" s="852"/>
      <c r="BT234" s="852"/>
      <c r="BU234" s="852"/>
      <c r="BV234" s="852"/>
      <c r="BW234" s="852"/>
      <c r="BX234" s="852"/>
      <c r="BY234" s="852"/>
      <c r="BZ234" s="852"/>
      <c r="CA234" s="852"/>
      <c r="CB234" s="852"/>
      <c r="CC234" s="852"/>
      <c r="CD234" s="852"/>
      <c r="CE234" s="852"/>
      <c r="CF234" s="852"/>
      <c r="CG234" s="852"/>
      <c r="CH234" s="852"/>
      <c r="CI234" s="852"/>
      <c r="CJ234" s="852"/>
      <c r="CK234" s="852"/>
      <c r="CL234" s="852"/>
      <c r="CM234" s="852"/>
    </row>
    <row r="235" spans="1:91" s="854" customFormat="1" ht="15.75" customHeight="1">
      <c r="A235" s="1145"/>
      <c r="B235" s="1145"/>
      <c r="C235" s="1145"/>
      <c r="D235" s="1145"/>
      <c r="E235" s="1145"/>
      <c r="F235" s="1145"/>
      <c r="G235" s="1145"/>
      <c r="H235" s="1145"/>
      <c r="I235" s="1145"/>
      <c r="J235" s="1145"/>
      <c r="K235" s="852"/>
      <c r="L235" s="790"/>
      <c r="AN235" s="855"/>
      <c r="AO235" s="855"/>
      <c r="AP235" s="852"/>
      <c r="AQ235" s="852"/>
      <c r="AR235" s="852"/>
      <c r="AS235" s="852"/>
      <c r="AT235" s="852"/>
      <c r="AU235" s="852"/>
      <c r="AV235" s="852"/>
      <c r="AW235" s="852"/>
      <c r="AX235" s="852"/>
      <c r="AY235" s="852"/>
      <c r="AZ235" s="852"/>
      <c r="BA235" s="852"/>
      <c r="BB235" s="852"/>
      <c r="BC235" s="852"/>
      <c r="BD235" s="852"/>
      <c r="BE235" s="852"/>
      <c r="BF235" s="852"/>
      <c r="BG235" s="852"/>
      <c r="BH235" s="852"/>
      <c r="BI235" s="852"/>
      <c r="BJ235" s="852"/>
      <c r="BK235" s="852"/>
      <c r="BL235" s="852"/>
      <c r="BM235" s="852"/>
      <c r="BN235" s="852"/>
      <c r="BO235" s="852"/>
      <c r="BP235" s="852"/>
      <c r="BQ235" s="852"/>
      <c r="BR235" s="852"/>
      <c r="BS235" s="852"/>
      <c r="BT235" s="852"/>
      <c r="BU235" s="852"/>
      <c r="BV235" s="852"/>
      <c r="BW235" s="852"/>
      <c r="BX235" s="852"/>
      <c r="BY235" s="852"/>
      <c r="BZ235" s="852"/>
      <c r="CA235" s="852"/>
      <c r="CB235" s="852"/>
      <c r="CC235" s="852"/>
      <c r="CD235" s="852"/>
      <c r="CE235" s="852"/>
      <c r="CF235" s="852"/>
      <c r="CG235" s="852"/>
      <c r="CH235" s="852"/>
      <c r="CI235" s="852"/>
      <c r="CJ235" s="852"/>
      <c r="CK235" s="852"/>
      <c r="CL235" s="852"/>
      <c r="CM235" s="852"/>
    </row>
    <row r="236" spans="1:91" s="854" customFormat="1" ht="15.75" customHeight="1">
      <c r="A236" s="1145"/>
      <c r="B236" s="1145"/>
      <c r="C236" s="1145"/>
      <c r="D236" s="1145"/>
      <c r="E236" s="1145"/>
      <c r="F236" s="1145"/>
      <c r="G236" s="1145"/>
      <c r="H236" s="1145"/>
      <c r="I236" s="1145"/>
      <c r="J236" s="1145"/>
      <c r="K236" s="852"/>
      <c r="L236" s="790"/>
      <c r="AN236" s="855"/>
      <c r="AO236" s="855"/>
      <c r="AP236" s="852"/>
      <c r="AQ236" s="852"/>
      <c r="AR236" s="852"/>
      <c r="AS236" s="852"/>
      <c r="AT236" s="852"/>
      <c r="AU236" s="852"/>
      <c r="AV236" s="852"/>
      <c r="AW236" s="852"/>
      <c r="AX236" s="852"/>
      <c r="AY236" s="852"/>
      <c r="AZ236" s="852"/>
      <c r="BA236" s="852"/>
      <c r="BB236" s="852"/>
      <c r="BC236" s="852"/>
      <c r="BD236" s="852"/>
      <c r="BE236" s="852"/>
      <c r="BF236" s="852"/>
      <c r="BG236" s="852"/>
      <c r="BH236" s="852"/>
      <c r="BI236" s="852"/>
      <c r="BJ236" s="852"/>
      <c r="BK236" s="852"/>
      <c r="BL236" s="852"/>
      <c r="BM236" s="852"/>
      <c r="BN236" s="852"/>
      <c r="BO236" s="852"/>
      <c r="BP236" s="852"/>
      <c r="BQ236" s="852"/>
      <c r="BR236" s="852"/>
      <c r="BS236" s="852"/>
      <c r="BT236" s="852"/>
      <c r="BU236" s="852"/>
      <c r="BV236" s="852"/>
      <c r="BW236" s="852"/>
      <c r="BX236" s="852"/>
      <c r="BY236" s="852"/>
      <c r="BZ236" s="852"/>
      <c r="CA236" s="852"/>
      <c r="CB236" s="852"/>
      <c r="CC236" s="852"/>
      <c r="CD236" s="852"/>
      <c r="CE236" s="852"/>
      <c r="CF236" s="852"/>
      <c r="CG236" s="852"/>
      <c r="CH236" s="852"/>
      <c r="CI236" s="852"/>
      <c r="CJ236" s="852"/>
      <c r="CK236" s="852"/>
      <c r="CL236" s="852"/>
      <c r="CM236" s="852"/>
    </row>
    <row r="237" spans="1:91" s="854" customFormat="1" ht="15.75" customHeight="1">
      <c r="A237" s="1145"/>
      <c r="B237" s="1145"/>
      <c r="C237" s="1145"/>
      <c r="D237" s="1145"/>
      <c r="E237" s="1145"/>
      <c r="F237" s="1145"/>
      <c r="G237" s="1145"/>
      <c r="H237" s="1145"/>
      <c r="I237" s="1145"/>
      <c r="J237" s="1145"/>
      <c r="K237" s="852"/>
      <c r="L237" s="790"/>
      <c r="AN237" s="855"/>
      <c r="AO237" s="855"/>
      <c r="AP237" s="852"/>
      <c r="AQ237" s="852"/>
      <c r="AR237" s="852"/>
      <c r="AS237" s="852"/>
      <c r="AT237" s="852"/>
      <c r="AU237" s="852"/>
      <c r="AV237" s="852"/>
      <c r="AW237" s="852"/>
      <c r="AX237" s="852"/>
      <c r="AY237" s="852"/>
      <c r="AZ237" s="852"/>
      <c r="BA237" s="852"/>
      <c r="BB237" s="852"/>
      <c r="BC237" s="852"/>
      <c r="BD237" s="852"/>
      <c r="BE237" s="852"/>
      <c r="BF237" s="852"/>
      <c r="BG237" s="852"/>
      <c r="BH237" s="852"/>
      <c r="BI237" s="852"/>
      <c r="BJ237" s="852"/>
      <c r="BK237" s="852"/>
      <c r="BL237" s="852"/>
      <c r="BM237" s="852"/>
      <c r="BN237" s="852"/>
      <c r="BO237" s="852"/>
      <c r="BP237" s="852"/>
      <c r="BQ237" s="852"/>
      <c r="BR237" s="852"/>
      <c r="BS237" s="852"/>
      <c r="BT237" s="852"/>
      <c r="BU237" s="852"/>
      <c r="BV237" s="852"/>
      <c r="BW237" s="852"/>
      <c r="BX237" s="852"/>
      <c r="BY237" s="852"/>
      <c r="BZ237" s="852"/>
      <c r="CA237" s="852"/>
      <c r="CB237" s="852"/>
      <c r="CC237" s="852"/>
      <c r="CD237" s="852"/>
      <c r="CE237" s="852"/>
      <c r="CF237" s="852"/>
      <c r="CG237" s="852"/>
      <c r="CH237" s="852"/>
      <c r="CI237" s="852"/>
      <c r="CJ237" s="852"/>
      <c r="CK237" s="852"/>
      <c r="CL237" s="852"/>
      <c r="CM237" s="852"/>
    </row>
    <row r="238" spans="1:91" s="854" customFormat="1" ht="15.75" customHeight="1">
      <c r="A238" s="1145"/>
      <c r="B238" s="1145"/>
      <c r="C238" s="1145"/>
      <c r="D238" s="1145"/>
      <c r="E238" s="1145"/>
      <c r="F238" s="1145"/>
      <c r="G238" s="1145"/>
      <c r="H238" s="1145"/>
      <c r="I238" s="1145"/>
      <c r="J238" s="1145"/>
      <c r="K238" s="852"/>
      <c r="L238" s="790"/>
      <c r="AN238" s="855"/>
      <c r="AO238" s="855"/>
      <c r="AP238" s="852"/>
      <c r="AQ238" s="852"/>
      <c r="AR238" s="852"/>
      <c r="AS238" s="852"/>
      <c r="AT238" s="852"/>
      <c r="AU238" s="852"/>
      <c r="AV238" s="852"/>
      <c r="AW238" s="852"/>
      <c r="AX238" s="852"/>
      <c r="AY238" s="852"/>
      <c r="AZ238" s="852"/>
      <c r="BA238" s="852"/>
      <c r="BB238" s="852"/>
      <c r="BC238" s="852"/>
      <c r="BD238" s="852"/>
      <c r="BE238" s="852"/>
      <c r="BF238" s="852"/>
      <c r="BG238" s="852"/>
      <c r="BH238" s="852"/>
      <c r="BI238" s="852"/>
      <c r="BJ238" s="852"/>
      <c r="BK238" s="852"/>
      <c r="BL238" s="852"/>
      <c r="BM238" s="852"/>
      <c r="BN238" s="852"/>
      <c r="BO238" s="852"/>
      <c r="BP238" s="852"/>
      <c r="BQ238" s="852"/>
      <c r="BR238" s="852"/>
      <c r="BS238" s="852"/>
      <c r="BT238" s="852"/>
      <c r="BU238" s="852"/>
      <c r="BV238" s="852"/>
      <c r="BW238" s="852"/>
      <c r="BX238" s="852"/>
      <c r="BY238" s="852"/>
      <c r="BZ238" s="852"/>
      <c r="CA238" s="852"/>
      <c r="CB238" s="852"/>
      <c r="CC238" s="852"/>
      <c r="CD238" s="852"/>
      <c r="CE238" s="852"/>
      <c r="CF238" s="852"/>
      <c r="CG238" s="852"/>
      <c r="CH238" s="852"/>
      <c r="CI238" s="852"/>
      <c r="CJ238" s="852"/>
      <c r="CK238" s="852"/>
      <c r="CL238" s="852"/>
      <c r="CM238" s="852"/>
    </row>
    <row r="239" spans="1:91" s="854" customFormat="1" ht="15.75" customHeight="1">
      <c r="A239" s="1145"/>
      <c r="B239" s="1145"/>
      <c r="C239" s="1145"/>
      <c r="D239" s="1145"/>
      <c r="E239" s="1145"/>
      <c r="F239" s="1145"/>
      <c r="G239" s="1145"/>
      <c r="H239" s="1145"/>
      <c r="I239" s="1145"/>
      <c r="J239" s="1145"/>
      <c r="K239" s="852"/>
      <c r="L239" s="790"/>
      <c r="AN239" s="855"/>
      <c r="AO239" s="855"/>
      <c r="AP239" s="852"/>
      <c r="AQ239" s="852"/>
      <c r="AR239" s="852"/>
      <c r="AS239" s="852"/>
      <c r="AT239" s="852"/>
      <c r="AU239" s="852"/>
      <c r="AV239" s="852"/>
      <c r="AW239" s="852"/>
      <c r="AX239" s="852"/>
      <c r="AY239" s="852"/>
      <c r="AZ239" s="852"/>
      <c r="BA239" s="852"/>
      <c r="BB239" s="852"/>
      <c r="BC239" s="852"/>
      <c r="BD239" s="852"/>
      <c r="BE239" s="852"/>
      <c r="BF239" s="852"/>
      <c r="BG239" s="852"/>
      <c r="BH239" s="852"/>
      <c r="BI239" s="852"/>
      <c r="BJ239" s="852"/>
      <c r="BK239" s="852"/>
      <c r="BL239" s="852"/>
      <c r="BM239" s="852"/>
      <c r="BN239" s="852"/>
      <c r="BO239" s="852"/>
      <c r="BP239" s="852"/>
      <c r="BQ239" s="852"/>
      <c r="BR239" s="852"/>
      <c r="BS239" s="852"/>
      <c r="BT239" s="852"/>
      <c r="BU239" s="852"/>
      <c r="BV239" s="852"/>
      <c r="BW239" s="852"/>
      <c r="BX239" s="852"/>
      <c r="BY239" s="852"/>
      <c r="BZ239" s="852"/>
      <c r="CA239" s="852"/>
      <c r="CB239" s="852"/>
      <c r="CC239" s="852"/>
      <c r="CD239" s="852"/>
      <c r="CE239" s="852"/>
      <c r="CF239" s="852"/>
      <c r="CG239" s="852"/>
      <c r="CH239" s="852"/>
      <c r="CI239" s="852"/>
      <c r="CJ239" s="852"/>
      <c r="CK239" s="852"/>
      <c r="CL239" s="852"/>
      <c r="CM239" s="852"/>
    </row>
    <row r="240" spans="1:91" s="854" customFormat="1" ht="15.75" customHeight="1">
      <c r="A240" s="1145"/>
      <c r="B240" s="1145"/>
      <c r="C240" s="1145"/>
      <c r="D240" s="1145"/>
      <c r="E240" s="1145"/>
      <c r="F240" s="1145"/>
      <c r="G240" s="1145"/>
      <c r="H240" s="1145"/>
      <c r="I240" s="1145"/>
      <c r="J240" s="1145"/>
      <c r="K240" s="852"/>
      <c r="L240" s="790"/>
      <c r="AN240" s="855"/>
      <c r="AO240" s="855"/>
      <c r="AP240" s="852"/>
      <c r="AQ240" s="852"/>
      <c r="AR240" s="852"/>
      <c r="AS240" s="852"/>
      <c r="AT240" s="852"/>
      <c r="AU240" s="852"/>
      <c r="AV240" s="852"/>
      <c r="AW240" s="852"/>
      <c r="AX240" s="852"/>
      <c r="AY240" s="852"/>
      <c r="AZ240" s="852"/>
      <c r="BA240" s="852"/>
      <c r="BB240" s="852"/>
      <c r="BC240" s="852"/>
      <c r="BD240" s="852"/>
      <c r="BE240" s="852"/>
      <c r="BF240" s="852"/>
      <c r="BG240" s="852"/>
      <c r="BH240" s="852"/>
      <c r="BI240" s="852"/>
      <c r="BJ240" s="852"/>
      <c r="BK240" s="852"/>
      <c r="BL240" s="852"/>
      <c r="BM240" s="852"/>
      <c r="BN240" s="852"/>
      <c r="BO240" s="852"/>
      <c r="BP240" s="852"/>
      <c r="BQ240" s="852"/>
      <c r="BR240" s="852"/>
      <c r="BS240" s="852"/>
      <c r="BT240" s="852"/>
      <c r="BU240" s="852"/>
      <c r="BV240" s="852"/>
      <c r="BW240" s="852"/>
      <c r="BX240" s="852"/>
      <c r="BY240" s="852"/>
      <c r="BZ240" s="852"/>
      <c r="CA240" s="852"/>
      <c r="CB240" s="852"/>
      <c r="CC240" s="852"/>
      <c r="CD240" s="852"/>
      <c r="CE240" s="852"/>
      <c r="CF240" s="852"/>
      <c r="CG240" s="852"/>
      <c r="CH240" s="852"/>
      <c r="CI240" s="852"/>
      <c r="CJ240" s="852"/>
      <c r="CK240" s="852"/>
      <c r="CL240" s="852"/>
      <c r="CM240" s="852"/>
    </row>
    <row r="241" spans="1:91" s="854" customFormat="1" ht="15.75" customHeight="1">
      <c r="A241" s="1145"/>
      <c r="B241" s="1145"/>
      <c r="C241" s="1145"/>
      <c r="D241" s="1145"/>
      <c r="E241" s="1145"/>
      <c r="F241" s="1145"/>
      <c r="G241" s="1145"/>
      <c r="H241" s="1145"/>
      <c r="I241" s="1145"/>
      <c r="J241" s="1145"/>
      <c r="K241" s="852"/>
      <c r="L241" s="790"/>
      <c r="AN241" s="855"/>
      <c r="AO241" s="855"/>
      <c r="AP241" s="852"/>
      <c r="AQ241" s="852"/>
      <c r="AR241" s="852"/>
      <c r="AS241" s="852"/>
      <c r="AT241" s="852"/>
      <c r="AU241" s="852"/>
      <c r="AV241" s="852"/>
      <c r="AW241" s="852"/>
      <c r="AX241" s="852"/>
      <c r="AY241" s="852"/>
      <c r="AZ241" s="852"/>
      <c r="BA241" s="852"/>
      <c r="BB241" s="852"/>
      <c r="BC241" s="852"/>
      <c r="BD241" s="852"/>
      <c r="BE241" s="852"/>
      <c r="BF241" s="852"/>
      <c r="BG241" s="852"/>
      <c r="BH241" s="852"/>
      <c r="BI241" s="852"/>
      <c r="BJ241" s="852"/>
      <c r="BK241" s="852"/>
      <c r="BL241" s="852"/>
      <c r="BM241" s="852"/>
      <c r="BN241" s="852"/>
      <c r="BO241" s="852"/>
      <c r="BP241" s="852"/>
      <c r="BQ241" s="852"/>
      <c r="BR241" s="852"/>
      <c r="BS241" s="852"/>
      <c r="BT241" s="852"/>
      <c r="BU241" s="852"/>
      <c r="BV241" s="852"/>
      <c r="BW241" s="852"/>
      <c r="BX241" s="852"/>
      <c r="BY241" s="852"/>
      <c r="BZ241" s="852"/>
      <c r="CA241" s="852"/>
      <c r="CB241" s="852"/>
      <c r="CC241" s="852"/>
      <c r="CD241" s="852"/>
      <c r="CE241" s="852"/>
      <c r="CF241" s="852"/>
      <c r="CG241" s="852"/>
      <c r="CH241" s="852"/>
      <c r="CI241" s="852"/>
      <c r="CJ241" s="852"/>
      <c r="CK241" s="852"/>
      <c r="CL241" s="852"/>
      <c r="CM241" s="852"/>
    </row>
    <row r="242" spans="1:91" s="854" customFormat="1" ht="15.75" customHeight="1">
      <c r="A242" s="1145"/>
      <c r="B242" s="1145"/>
      <c r="C242" s="1145"/>
      <c r="D242" s="1145"/>
      <c r="E242" s="1145"/>
      <c r="F242" s="1145"/>
      <c r="G242" s="1145"/>
      <c r="H242" s="1145"/>
      <c r="I242" s="1145"/>
      <c r="J242" s="1145"/>
      <c r="K242" s="852"/>
      <c r="L242" s="790"/>
      <c r="AN242" s="855"/>
      <c r="AO242" s="855"/>
      <c r="AP242" s="852"/>
      <c r="AQ242" s="852"/>
      <c r="AR242" s="852"/>
      <c r="AS242" s="852"/>
      <c r="AT242" s="852"/>
      <c r="AU242" s="852"/>
      <c r="AV242" s="852"/>
      <c r="AW242" s="852"/>
      <c r="AX242" s="852"/>
      <c r="AY242" s="852"/>
      <c r="AZ242" s="852"/>
      <c r="BA242" s="852"/>
      <c r="BB242" s="852"/>
      <c r="BC242" s="852"/>
      <c r="BD242" s="852"/>
      <c r="BE242" s="852"/>
      <c r="BF242" s="852"/>
      <c r="BG242" s="852"/>
      <c r="BH242" s="852"/>
      <c r="BI242" s="852"/>
      <c r="BJ242" s="852"/>
      <c r="BK242" s="852"/>
      <c r="BL242" s="852"/>
      <c r="BM242" s="852"/>
      <c r="BN242" s="852"/>
      <c r="BO242" s="852"/>
      <c r="BP242" s="852"/>
      <c r="BQ242" s="852"/>
      <c r="BR242" s="852"/>
      <c r="BS242" s="852"/>
      <c r="BT242" s="852"/>
      <c r="BU242" s="852"/>
      <c r="BV242" s="852"/>
      <c r="BW242" s="852"/>
      <c r="BX242" s="852"/>
      <c r="BY242" s="852"/>
      <c r="BZ242" s="852"/>
      <c r="CA242" s="852"/>
      <c r="CB242" s="852"/>
      <c r="CC242" s="852"/>
      <c r="CD242" s="852"/>
      <c r="CE242" s="852"/>
      <c r="CF242" s="852"/>
      <c r="CG242" s="852"/>
      <c r="CH242" s="852"/>
      <c r="CI242" s="852"/>
      <c r="CJ242" s="852"/>
      <c r="CK242" s="852"/>
      <c r="CL242" s="852"/>
      <c r="CM242" s="852"/>
    </row>
    <row r="243" spans="1:91" s="854" customFormat="1" ht="15.75" customHeight="1">
      <c r="A243" s="1145"/>
      <c r="B243" s="1145"/>
      <c r="C243" s="1145"/>
      <c r="D243" s="1145"/>
      <c r="E243" s="1145"/>
      <c r="F243" s="1145"/>
      <c r="G243" s="1145"/>
      <c r="H243" s="1145"/>
      <c r="I243" s="1145"/>
      <c r="J243" s="1145"/>
      <c r="K243" s="852"/>
      <c r="L243" s="790"/>
      <c r="AN243" s="855"/>
      <c r="AO243" s="855"/>
      <c r="AP243" s="852"/>
      <c r="AQ243" s="852"/>
      <c r="AR243" s="852"/>
      <c r="AS243" s="852"/>
      <c r="AT243" s="852"/>
      <c r="AU243" s="852"/>
      <c r="AV243" s="852"/>
      <c r="AW243" s="852"/>
      <c r="AX243" s="852"/>
      <c r="AY243" s="852"/>
      <c r="AZ243" s="852"/>
      <c r="BA243" s="852"/>
      <c r="BB243" s="852"/>
      <c r="BC243" s="852"/>
      <c r="BD243" s="852"/>
      <c r="BE243" s="852"/>
      <c r="BF243" s="852"/>
      <c r="BG243" s="852"/>
      <c r="BH243" s="852"/>
      <c r="BI243" s="852"/>
      <c r="BJ243" s="852"/>
      <c r="BK243" s="852"/>
      <c r="BL243" s="852"/>
      <c r="BM243" s="852"/>
      <c r="BN243" s="852"/>
      <c r="BO243" s="852"/>
      <c r="BP243" s="852"/>
      <c r="BQ243" s="852"/>
      <c r="BR243" s="852"/>
      <c r="BS243" s="852"/>
      <c r="BT243" s="852"/>
      <c r="BU243" s="852"/>
      <c r="BV243" s="852"/>
      <c r="BW243" s="852"/>
      <c r="BX243" s="852"/>
      <c r="BY243" s="852"/>
      <c r="BZ243" s="852"/>
      <c r="CA243" s="852"/>
      <c r="CB243" s="852"/>
      <c r="CC243" s="852"/>
      <c r="CD243" s="852"/>
      <c r="CE243" s="852"/>
      <c r="CF243" s="852"/>
      <c r="CG243" s="852"/>
      <c r="CH243" s="852"/>
      <c r="CI243" s="852"/>
      <c r="CJ243" s="852"/>
      <c r="CK243" s="852"/>
      <c r="CL243" s="852"/>
      <c r="CM243" s="852"/>
    </row>
    <row r="244" spans="1:91" s="854" customFormat="1" ht="15.75" customHeight="1">
      <c r="A244" s="1145"/>
      <c r="B244" s="1145"/>
      <c r="C244" s="1145"/>
      <c r="D244" s="1145"/>
      <c r="E244" s="1145"/>
      <c r="F244" s="1145"/>
      <c r="G244" s="1145"/>
      <c r="H244" s="1145"/>
      <c r="I244" s="1145"/>
      <c r="J244" s="1145"/>
      <c r="K244" s="852"/>
      <c r="L244" s="790"/>
      <c r="AN244" s="855"/>
      <c r="AO244" s="855"/>
      <c r="AP244" s="852"/>
      <c r="AQ244" s="852"/>
      <c r="AR244" s="852"/>
      <c r="AS244" s="852"/>
      <c r="AT244" s="852"/>
      <c r="AU244" s="852"/>
      <c r="AV244" s="852"/>
      <c r="AW244" s="852"/>
      <c r="AX244" s="852"/>
      <c r="AY244" s="852"/>
      <c r="AZ244" s="852"/>
      <c r="BA244" s="852"/>
      <c r="BB244" s="852"/>
      <c r="BC244" s="852"/>
      <c r="BD244" s="852"/>
      <c r="BE244" s="852"/>
      <c r="BF244" s="852"/>
      <c r="BG244" s="852"/>
      <c r="BH244" s="852"/>
      <c r="BI244" s="852"/>
      <c r="BJ244" s="852"/>
      <c r="BK244" s="852"/>
      <c r="BL244" s="852"/>
      <c r="BM244" s="852"/>
      <c r="BN244" s="852"/>
      <c r="BO244" s="852"/>
      <c r="BP244" s="852"/>
      <c r="BQ244" s="852"/>
      <c r="BR244" s="852"/>
      <c r="BS244" s="852"/>
      <c r="BT244" s="852"/>
      <c r="BU244" s="852"/>
      <c r="BV244" s="852"/>
      <c r="BW244" s="852"/>
      <c r="BX244" s="852"/>
      <c r="BY244" s="852"/>
      <c r="BZ244" s="852"/>
      <c r="CA244" s="852"/>
      <c r="CB244" s="852"/>
      <c r="CC244" s="852"/>
      <c r="CD244" s="852"/>
      <c r="CE244" s="852"/>
      <c r="CF244" s="852"/>
      <c r="CG244" s="852"/>
      <c r="CH244" s="852"/>
      <c r="CI244" s="852"/>
      <c r="CJ244" s="852"/>
      <c r="CK244" s="852"/>
      <c r="CL244" s="852"/>
      <c r="CM244" s="852"/>
    </row>
    <row r="245" spans="1:91" s="854" customFormat="1" ht="15.75" customHeight="1">
      <c r="A245" s="1145"/>
      <c r="B245" s="1145"/>
      <c r="C245" s="1145"/>
      <c r="D245" s="1145"/>
      <c r="E245" s="1145"/>
      <c r="F245" s="1145"/>
      <c r="G245" s="1145"/>
      <c r="H245" s="1145"/>
      <c r="I245" s="1145"/>
      <c r="J245" s="1145"/>
      <c r="K245" s="852"/>
      <c r="L245" s="790"/>
      <c r="AN245" s="855"/>
      <c r="AO245" s="855"/>
      <c r="AP245" s="852"/>
      <c r="AQ245" s="852"/>
      <c r="AR245" s="852"/>
      <c r="AS245" s="852"/>
      <c r="AT245" s="852"/>
      <c r="AU245" s="852"/>
      <c r="AV245" s="852"/>
      <c r="AW245" s="852"/>
      <c r="AX245" s="852"/>
      <c r="AY245" s="852"/>
      <c r="AZ245" s="852"/>
      <c r="BA245" s="852"/>
      <c r="BB245" s="852"/>
      <c r="BC245" s="852"/>
      <c r="BD245" s="852"/>
      <c r="BE245" s="852"/>
      <c r="BF245" s="852"/>
      <c r="BG245" s="852"/>
      <c r="BH245" s="852"/>
      <c r="BI245" s="852"/>
      <c r="BJ245" s="852"/>
      <c r="BK245" s="852"/>
      <c r="BL245" s="852"/>
      <c r="BM245" s="852"/>
      <c r="BN245" s="852"/>
      <c r="BO245" s="852"/>
      <c r="BP245" s="852"/>
      <c r="BQ245" s="852"/>
      <c r="BR245" s="852"/>
      <c r="BS245" s="852"/>
      <c r="BT245" s="852"/>
      <c r="BU245" s="852"/>
      <c r="BV245" s="852"/>
      <c r="BW245" s="852"/>
      <c r="BX245" s="852"/>
      <c r="BY245" s="852"/>
      <c r="BZ245" s="852"/>
      <c r="CA245" s="852"/>
      <c r="CB245" s="852"/>
      <c r="CC245" s="852"/>
      <c r="CD245" s="852"/>
      <c r="CE245" s="852"/>
      <c r="CF245" s="852"/>
      <c r="CG245" s="852"/>
      <c r="CH245" s="852"/>
      <c r="CI245" s="852"/>
      <c r="CJ245" s="852"/>
      <c r="CK245" s="852"/>
      <c r="CL245" s="852"/>
      <c r="CM245" s="852"/>
    </row>
    <row r="246" spans="1:91" s="854" customFormat="1" ht="15.75" customHeight="1">
      <c r="A246" s="1145"/>
      <c r="B246" s="1145"/>
      <c r="C246" s="1145"/>
      <c r="D246" s="1145"/>
      <c r="E246" s="1145"/>
      <c r="F246" s="1145"/>
      <c r="G246" s="1145"/>
      <c r="H246" s="1145"/>
      <c r="I246" s="1145"/>
      <c r="J246" s="1145"/>
      <c r="K246" s="852"/>
      <c r="L246" s="790"/>
      <c r="AN246" s="855"/>
      <c r="AO246" s="855"/>
      <c r="AP246" s="852"/>
      <c r="AQ246" s="852"/>
      <c r="AR246" s="852"/>
      <c r="AS246" s="852"/>
      <c r="AT246" s="852"/>
      <c r="AU246" s="852"/>
      <c r="AV246" s="852"/>
      <c r="AW246" s="852"/>
      <c r="AX246" s="852"/>
      <c r="AY246" s="852"/>
      <c r="AZ246" s="852"/>
      <c r="BA246" s="852"/>
      <c r="BB246" s="852"/>
      <c r="BC246" s="852"/>
      <c r="BD246" s="852"/>
      <c r="BE246" s="852"/>
      <c r="BF246" s="852"/>
      <c r="BG246" s="852"/>
      <c r="BH246" s="852"/>
      <c r="BI246" s="852"/>
      <c r="BJ246" s="852"/>
      <c r="BK246" s="852"/>
      <c r="BL246" s="852"/>
      <c r="BM246" s="852"/>
      <c r="BN246" s="852"/>
      <c r="BO246" s="852"/>
      <c r="BP246" s="852"/>
      <c r="BQ246" s="852"/>
      <c r="BR246" s="852"/>
      <c r="BS246" s="852"/>
      <c r="BT246" s="852"/>
      <c r="BU246" s="852"/>
      <c r="BV246" s="852"/>
      <c r="BW246" s="852"/>
      <c r="BX246" s="852"/>
      <c r="BY246" s="852"/>
      <c r="BZ246" s="852"/>
      <c r="CA246" s="852"/>
      <c r="CB246" s="852"/>
      <c r="CC246" s="852"/>
      <c r="CD246" s="852"/>
      <c r="CE246" s="852"/>
      <c r="CF246" s="852"/>
      <c r="CG246" s="852"/>
      <c r="CH246" s="852"/>
      <c r="CI246" s="852"/>
      <c r="CJ246" s="852"/>
      <c r="CK246" s="852"/>
      <c r="CL246" s="852"/>
      <c r="CM246" s="852"/>
    </row>
    <row r="247" spans="1:91" s="854" customFormat="1">
      <c r="A247" s="1095"/>
      <c r="B247" s="1096"/>
      <c r="C247" s="851"/>
      <c r="D247" s="851"/>
      <c r="E247" s="852"/>
      <c r="F247" s="852"/>
      <c r="G247" s="852"/>
      <c r="H247" s="852"/>
      <c r="I247" s="852"/>
      <c r="J247" s="852"/>
      <c r="K247" s="852"/>
      <c r="L247" s="790"/>
      <c r="AN247" s="855"/>
      <c r="AO247" s="855"/>
      <c r="AP247" s="852"/>
      <c r="AQ247" s="852"/>
      <c r="AR247" s="852"/>
      <c r="AS247" s="852"/>
      <c r="AT247" s="852"/>
      <c r="AU247" s="852"/>
      <c r="AV247" s="852"/>
      <c r="AW247" s="852"/>
      <c r="AX247" s="852"/>
      <c r="AY247" s="852"/>
      <c r="AZ247" s="852"/>
      <c r="BA247" s="852"/>
      <c r="BB247" s="852"/>
      <c r="BC247" s="852"/>
      <c r="BD247" s="852"/>
      <c r="BE247" s="852"/>
      <c r="BF247" s="852"/>
      <c r="BG247" s="852"/>
      <c r="BH247" s="852"/>
      <c r="BI247" s="852"/>
      <c r="BJ247" s="852"/>
      <c r="BK247" s="852"/>
      <c r="BL247" s="852"/>
      <c r="BM247" s="852"/>
      <c r="BN247" s="852"/>
      <c r="BO247" s="852"/>
      <c r="BP247" s="852"/>
      <c r="BQ247" s="852"/>
      <c r="BR247" s="852"/>
      <c r="BS247" s="852"/>
      <c r="BT247" s="852"/>
      <c r="BU247" s="852"/>
      <c r="BV247" s="852"/>
      <c r="BW247" s="852"/>
      <c r="BX247" s="852"/>
      <c r="BY247" s="852"/>
      <c r="BZ247" s="852"/>
      <c r="CA247" s="852"/>
      <c r="CB247" s="852"/>
      <c r="CC247" s="852"/>
      <c r="CD247" s="852"/>
      <c r="CE247" s="852"/>
      <c r="CF247" s="852"/>
      <c r="CG247" s="852"/>
      <c r="CH247" s="852"/>
      <c r="CI247" s="852"/>
      <c r="CJ247" s="852"/>
      <c r="CK247" s="852"/>
      <c r="CL247" s="852"/>
      <c r="CM247" s="852"/>
    </row>
    <row r="248" spans="1:91" s="854" customFormat="1">
      <c r="A248" s="1095"/>
      <c r="B248" s="1096"/>
      <c r="C248" s="851"/>
      <c r="D248" s="851"/>
      <c r="E248" s="852"/>
      <c r="F248" s="852"/>
      <c r="G248" s="852"/>
      <c r="H248" s="852"/>
      <c r="I248" s="852"/>
      <c r="J248" s="852"/>
      <c r="K248" s="852"/>
      <c r="L248" s="790"/>
      <c r="AN248" s="855"/>
      <c r="AO248" s="855"/>
      <c r="AP248" s="852"/>
      <c r="AQ248" s="852"/>
      <c r="AR248" s="852"/>
      <c r="AS248" s="852"/>
      <c r="AT248" s="852"/>
      <c r="AU248" s="852"/>
      <c r="AV248" s="852"/>
      <c r="AW248" s="852"/>
      <c r="AX248" s="852"/>
      <c r="AY248" s="852"/>
      <c r="AZ248" s="852"/>
      <c r="BA248" s="852"/>
      <c r="BB248" s="852"/>
      <c r="BC248" s="852"/>
      <c r="BD248" s="852"/>
      <c r="BE248" s="852"/>
      <c r="BF248" s="852"/>
      <c r="BG248" s="852"/>
      <c r="BH248" s="852"/>
      <c r="BI248" s="852"/>
      <c r="BJ248" s="852"/>
      <c r="BK248" s="852"/>
      <c r="BL248" s="852"/>
      <c r="BM248" s="852"/>
      <c r="BN248" s="852"/>
      <c r="BO248" s="852"/>
      <c r="BP248" s="852"/>
      <c r="BQ248" s="852"/>
      <c r="BR248" s="852"/>
      <c r="BS248" s="852"/>
      <c r="BT248" s="852"/>
      <c r="BU248" s="852"/>
      <c r="BV248" s="852"/>
      <c r="BW248" s="852"/>
      <c r="BX248" s="852"/>
      <c r="BY248" s="852"/>
      <c r="BZ248" s="852"/>
      <c r="CA248" s="852"/>
      <c r="CB248" s="852"/>
      <c r="CC248" s="852"/>
      <c r="CD248" s="852"/>
      <c r="CE248" s="852"/>
      <c r="CF248" s="852"/>
      <c r="CG248" s="852"/>
      <c r="CH248" s="852"/>
      <c r="CI248" s="852"/>
      <c r="CJ248" s="852"/>
      <c r="CK248" s="852"/>
      <c r="CL248" s="852"/>
      <c r="CM248" s="852"/>
    </row>
    <row r="249" spans="1:91" s="854" customFormat="1">
      <c r="A249" s="1095"/>
      <c r="B249" s="1096"/>
      <c r="C249" s="851"/>
      <c r="D249" s="851"/>
      <c r="E249" s="852"/>
      <c r="F249" s="852"/>
      <c r="G249" s="852"/>
      <c r="H249" s="852"/>
      <c r="I249" s="852"/>
      <c r="J249" s="852"/>
      <c r="K249" s="852"/>
      <c r="L249" s="790"/>
      <c r="AN249" s="855"/>
      <c r="AO249" s="855"/>
      <c r="AP249" s="852"/>
      <c r="AQ249" s="852"/>
      <c r="AR249" s="852"/>
      <c r="AS249" s="852"/>
      <c r="AT249" s="852"/>
      <c r="AU249" s="852"/>
      <c r="AV249" s="852"/>
      <c r="AW249" s="852"/>
      <c r="AX249" s="852"/>
      <c r="AY249" s="852"/>
      <c r="AZ249" s="852"/>
      <c r="BA249" s="852"/>
      <c r="BB249" s="852"/>
      <c r="BC249" s="852"/>
      <c r="BD249" s="852"/>
      <c r="BE249" s="852"/>
      <c r="BF249" s="852"/>
      <c r="BG249" s="852"/>
      <c r="BH249" s="852"/>
      <c r="BI249" s="852"/>
      <c r="BJ249" s="852"/>
      <c r="BK249" s="852"/>
      <c r="BL249" s="852"/>
      <c r="BM249" s="852"/>
      <c r="BN249" s="852"/>
      <c r="BO249" s="852"/>
      <c r="BP249" s="852"/>
      <c r="BQ249" s="852"/>
      <c r="BR249" s="852"/>
      <c r="BS249" s="852"/>
      <c r="BT249" s="852"/>
      <c r="BU249" s="852"/>
      <c r="BV249" s="852"/>
      <c r="BW249" s="852"/>
      <c r="BX249" s="852"/>
      <c r="BY249" s="852"/>
      <c r="BZ249" s="852"/>
      <c r="CA249" s="852"/>
      <c r="CB249" s="852"/>
      <c r="CC249" s="852"/>
      <c r="CD249" s="852"/>
      <c r="CE249" s="852"/>
      <c r="CF249" s="852"/>
      <c r="CG249" s="852"/>
      <c r="CH249" s="852"/>
      <c r="CI249" s="852"/>
      <c r="CJ249" s="852"/>
      <c r="CK249" s="852"/>
      <c r="CL249" s="852"/>
      <c r="CM249" s="852"/>
    </row>
    <row r="250" spans="1:91" s="854" customFormat="1">
      <c r="A250" s="1095"/>
      <c r="B250" s="1096"/>
      <c r="C250" s="851"/>
      <c r="D250" s="851"/>
      <c r="E250" s="852"/>
      <c r="F250" s="852"/>
      <c r="G250" s="852"/>
      <c r="H250" s="852"/>
      <c r="I250" s="852"/>
      <c r="J250" s="852"/>
      <c r="K250" s="852"/>
      <c r="L250" s="790"/>
      <c r="AN250" s="855"/>
      <c r="AO250" s="855"/>
      <c r="AP250" s="852"/>
      <c r="AQ250" s="852"/>
      <c r="AR250" s="852"/>
      <c r="AS250" s="852"/>
      <c r="AT250" s="852"/>
      <c r="AU250" s="852"/>
      <c r="AV250" s="852"/>
      <c r="AW250" s="852"/>
      <c r="AX250" s="852"/>
      <c r="AY250" s="852"/>
      <c r="AZ250" s="852"/>
      <c r="BA250" s="852"/>
      <c r="BB250" s="852"/>
      <c r="BC250" s="852"/>
      <c r="BD250" s="852"/>
      <c r="BE250" s="852"/>
      <c r="BF250" s="852"/>
      <c r="BG250" s="852"/>
      <c r="BH250" s="852"/>
      <c r="BI250" s="852"/>
      <c r="BJ250" s="852"/>
      <c r="BK250" s="852"/>
      <c r="BL250" s="852"/>
      <c r="BM250" s="852"/>
      <c r="BN250" s="852"/>
      <c r="BO250" s="852"/>
      <c r="BP250" s="852"/>
      <c r="BQ250" s="852"/>
      <c r="BR250" s="852"/>
      <c r="BS250" s="852"/>
      <c r="BT250" s="852"/>
      <c r="BU250" s="852"/>
      <c r="BV250" s="852"/>
      <c r="BW250" s="852"/>
      <c r="BX250" s="852"/>
      <c r="BY250" s="852"/>
      <c r="BZ250" s="852"/>
      <c r="CA250" s="852"/>
      <c r="CB250" s="852"/>
      <c r="CC250" s="852"/>
      <c r="CD250" s="852"/>
      <c r="CE250" s="852"/>
      <c r="CF250" s="852"/>
      <c r="CG250" s="852"/>
      <c r="CH250" s="852"/>
      <c r="CI250" s="852"/>
      <c r="CJ250" s="852"/>
      <c r="CK250" s="852"/>
      <c r="CL250" s="852"/>
      <c r="CM250" s="852"/>
    </row>
    <row r="251" spans="1:91" s="854" customFormat="1">
      <c r="A251" s="1095"/>
      <c r="B251" s="1096"/>
      <c r="C251" s="851"/>
      <c r="D251" s="851"/>
      <c r="E251" s="852"/>
      <c r="F251" s="852"/>
      <c r="G251" s="852"/>
      <c r="H251" s="852"/>
      <c r="I251" s="852"/>
      <c r="J251" s="852"/>
      <c r="K251" s="852"/>
      <c r="L251" s="790"/>
      <c r="AN251" s="855"/>
      <c r="AO251" s="855"/>
      <c r="AP251" s="852"/>
      <c r="AQ251" s="852"/>
      <c r="AR251" s="852"/>
      <c r="AS251" s="852"/>
      <c r="AT251" s="852"/>
      <c r="AU251" s="852"/>
      <c r="AV251" s="852"/>
      <c r="AW251" s="852"/>
      <c r="AX251" s="852"/>
      <c r="AY251" s="852"/>
      <c r="AZ251" s="852"/>
      <c r="BA251" s="852"/>
      <c r="BB251" s="852"/>
      <c r="BC251" s="852"/>
      <c r="BD251" s="852"/>
      <c r="BE251" s="852"/>
      <c r="BF251" s="852"/>
      <c r="BG251" s="852"/>
      <c r="BH251" s="852"/>
      <c r="BI251" s="852"/>
      <c r="BJ251" s="852"/>
      <c r="BK251" s="852"/>
      <c r="BL251" s="852"/>
      <c r="BM251" s="852"/>
      <c r="BN251" s="852"/>
      <c r="BO251" s="852"/>
      <c r="BP251" s="852"/>
      <c r="BQ251" s="852"/>
      <c r="BR251" s="852"/>
      <c r="BS251" s="852"/>
      <c r="BT251" s="852"/>
      <c r="BU251" s="852"/>
      <c r="BV251" s="852"/>
      <c r="BW251" s="852"/>
      <c r="BX251" s="852"/>
      <c r="BY251" s="852"/>
      <c r="BZ251" s="852"/>
      <c r="CA251" s="852"/>
      <c r="CB251" s="852"/>
      <c r="CC251" s="852"/>
      <c r="CD251" s="852"/>
      <c r="CE251" s="852"/>
      <c r="CF251" s="852"/>
      <c r="CG251" s="852"/>
      <c r="CH251" s="852"/>
      <c r="CI251" s="852"/>
      <c r="CJ251" s="852"/>
      <c r="CK251" s="852"/>
      <c r="CL251" s="852"/>
      <c r="CM251" s="852"/>
    </row>
    <row r="252" spans="1:91" s="854" customFormat="1">
      <c r="A252" s="1095"/>
      <c r="B252" s="1096"/>
      <c r="C252" s="851"/>
      <c r="D252" s="851"/>
      <c r="E252" s="852"/>
      <c r="F252" s="852"/>
      <c r="G252" s="852"/>
      <c r="H252" s="852"/>
      <c r="I252" s="852"/>
      <c r="J252" s="852"/>
      <c r="K252" s="852"/>
      <c r="L252" s="790"/>
      <c r="AN252" s="855"/>
      <c r="AO252" s="855"/>
      <c r="AP252" s="852"/>
      <c r="AQ252" s="852"/>
      <c r="AR252" s="852"/>
      <c r="AS252" s="852"/>
      <c r="AT252" s="852"/>
      <c r="AU252" s="852"/>
      <c r="AV252" s="852"/>
      <c r="AW252" s="852"/>
      <c r="AX252" s="852"/>
      <c r="AY252" s="852"/>
      <c r="AZ252" s="852"/>
      <c r="BA252" s="852"/>
      <c r="BB252" s="852"/>
      <c r="BC252" s="852"/>
      <c r="BD252" s="852"/>
      <c r="BE252" s="852"/>
      <c r="BF252" s="852"/>
      <c r="BG252" s="852"/>
      <c r="BH252" s="852"/>
      <c r="BI252" s="852"/>
      <c r="BJ252" s="852"/>
      <c r="BK252" s="852"/>
      <c r="BL252" s="852"/>
      <c r="BM252" s="852"/>
      <c r="BN252" s="852"/>
      <c r="BO252" s="852"/>
      <c r="BP252" s="852"/>
      <c r="BQ252" s="852"/>
      <c r="BR252" s="852"/>
      <c r="BS252" s="852"/>
      <c r="BT252" s="852"/>
      <c r="BU252" s="852"/>
      <c r="BV252" s="852"/>
      <c r="BW252" s="852"/>
      <c r="BX252" s="852"/>
      <c r="BY252" s="852"/>
      <c r="BZ252" s="852"/>
      <c r="CA252" s="852"/>
      <c r="CB252" s="852"/>
      <c r="CC252" s="852"/>
      <c r="CD252" s="852"/>
      <c r="CE252" s="852"/>
      <c r="CF252" s="852"/>
      <c r="CG252" s="852"/>
      <c r="CH252" s="852"/>
      <c r="CI252" s="852"/>
      <c r="CJ252" s="852"/>
      <c r="CK252" s="852"/>
      <c r="CL252" s="852"/>
      <c r="CM252" s="852"/>
    </row>
    <row r="253" spans="1:91" s="854" customFormat="1">
      <c r="A253" s="1095"/>
      <c r="B253" s="1096"/>
      <c r="C253" s="851"/>
      <c r="D253" s="851"/>
      <c r="E253" s="852"/>
      <c r="F253" s="852"/>
      <c r="G253" s="852"/>
      <c r="H253" s="852"/>
      <c r="I253" s="852"/>
      <c r="J253" s="852"/>
      <c r="K253" s="852"/>
      <c r="L253" s="790"/>
      <c r="AN253" s="855"/>
      <c r="AO253" s="855"/>
      <c r="AP253" s="852"/>
      <c r="AQ253" s="852"/>
      <c r="AR253" s="852"/>
      <c r="AS253" s="852"/>
      <c r="AT253" s="852"/>
      <c r="AU253" s="852"/>
      <c r="AV253" s="852"/>
      <c r="AW253" s="852"/>
      <c r="AX253" s="852"/>
      <c r="AY253" s="852"/>
      <c r="AZ253" s="852"/>
      <c r="BA253" s="852"/>
      <c r="BB253" s="852"/>
      <c r="BC253" s="852"/>
      <c r="BD253" s="852"/>
      <c r="BE253" s="852"/>
      <c r="BF253" s="852"/>
      <c r="BG253" s="852"/>
      <c r="BH253" s="852"/>
      <c r="BI253" s="852"/>
      <c r="BJ253" s="852"/>
      <c r="BK253" s="852"/>
      <c r="BL253" s="852"/>
      <c r="BM253" s="852"/>
      <c r="BN253" s="852"/>
      <c r="BO253" s="852"/>
      <c r="BP253" s="852"/>
      <c r="BQ253" s="852"/>
      <c r="BR253" s="852"/>
      <c r="BS253" s="852"/>
      <c r="BT253" s="852"/>
      <c r="BU253" s="852"/>
      <c r="BV253" s="852"/>
      <c r="BW253" s="852"/>
      <c r="BX253" s="852"/>
      <c r="BY253" s="852"/>
      <c r="BZ253" s="852"/>
      <c r="CA253" s="852"/>
      <c r="CB253" s="852"/>
      <c r="CC253" s="852"/>
      <c r="CD253" s="852"/>
      <c r="CE253" s="852"/>
      <c r="CF253" s="852"/>
      <c r="CG253" s="852"/>
      <c r="CH253" s="852"/>
      <c r="CI253" s="852"/>
      <c r="CJ253" s="852"/>
      <c r="CK253" s="852"/>
      <c r="CL253" s="852"/>
      <c r="CM253" s="852"/>
    </row>
    <row r="254" spans="1:91" s="854" customFormat="1">
      <c r="A254" s="1095"/>
      <c r="B254" s="1096"/>
      <c r="C254" s="851"/>
      <c r="D254" s="851"/>
      <c r="E254" s="852"/>
      <c r="F254" s="852"/>
      <c r="G254" s="852"/>
      <c r="H254" s="852"/>
      <c r="I254" s="852"/>
      <c r="J254" s="852"/>
      <c r="K254" s="852"/>
      <c r="L254" s="790"/>
      <c r="AN254" s="855"/>
      <c r="AO254" s="855"/>
      <c r="AP254" s="852"/>
      <c r="AQ254" s="852"/>
      <c r="AR254" s="852"/>
      <c r="AS254" s="852"/>
      <c r="AT254" s="852"/>
      <c r="AU254" s="852"/>
      <c r="AV254" s="852"/>
      <c r="AW254" s="852"/>
      <c r="AX254" s="852"/>
      <c r="AY254" s="852"/>
      <c r="AZ254" s="852"/>
      <c r="BA254" s="852"/>
      <c r="BB254" s="852"/>
      <c r="BC254" s="852"/>
      <c r="BD254" s="852"/>
      <c r="BE254" s="852"/>
      <c r="BF254" s="852"/>
      <c r="BG254" s="852"/>
      <c r="BH254" s="852"/>
      <c r="BI254" s="852"/>
      <c r="BJ254" s="852"/>
      <c r="BK254" s="852"/>
      <c r="BL254" s="852"/>
      <c r="BM254" s="852"/>
      <c r="BN254" s="852"/>
      <c r="BO254" s="852"/>
      <c r="BP254" s="852"/>
      <c r="BQ254" s="852"/>
      <c r="BR254" s="852"/>
      <c r="BS254" s="852"/>
      <c r="BT254" s="852"/>
      <c r="BU254" s="852"/>
      <c r="BV254" s="852"/>
      <c r="BW254" s="852"/>
      <c r="BX254" s="852"/>
      <c r="BY254" s="852"/>
      <c r="BZ254" s="852"/>
      <c r="CA254" s="852"/>
      <c r="CB254" s="852"/>
      <c r="CC254" s="852"/>
      <c r="CD254" s="852"/>
      <c r="CE254" s="852"/>
      <c r="CF254" s="852"/>
      <c r="CG254" s="852"/>
      <c r="CH254" s="852"/>
      <c r="CI254" s="852"/>
      <c r="CJ254" s="852"/>
      <c r="CK254" s="852"/>
      <c r="CL254" s="852"/>
      <c r="CM254" s="852"/>
    </row>
    <row r="255" spans="1:91" s="854" customFormat="1">
      <c r="A255" s="1095"/>
      <c r="B255" s="1096"/>
      <c r="C255" s="851"/>
      <c r="D255" s="851"/>
      <c r="E255" s="852"/>
      <c r="F255" s="852"/>
      <c r="G255" s="852"/>
      <c r="H255" s="852"/>
      <c r="I255" s="852"/>
      <c r="J255" s="852"/>
      <c r="K255" s="852"/>
      <c r="L255" s="790"/>
      <c r="AN255" s="855"/>
      <c r="AO255" s="855"/>
      <c r="AP255" s="852"/>
      <c r="AQ255" s="852"/>
      <c r="AR255" s="852"/>
      <c r="AS255" s="852"/>
      <c r="AT255" s="852"/>
      <c r="AU255" s="852"/>
      <c r="AV255" s="852"/>
      <c r="AW255" s="852"/>
      <c r="AX255" s="852"/>
      <c r="AY255" s="852"/>
      <c r="AZ255" s="852"/>
      <c r="BA255" s="852"/>
      <c r="BB255" s="852"/>
      <c r="BC255" s="852"/>
      <c r="BD255" s="852"/>
      <c r="BE255" s="852"/>
      <c r="BF255" s="852"/>
      <c r="BG255" s="852"/>
      <c r="BH255" s="852"/>
      <c r="BI255" s="852"/>
      <c r="BJ255" s="852"/>
      <c r="BK255" s="852"/>
      <c r="BL255" s="852"/>
      <c r="BM255" s="852"/>
      <c r="BN255" s="852"/>
      <c r="BO255" s="852"/>
      <c r="BP255" s="852"/>
      <c r="BQ255" s="852"/>
      <c r="BR255" s="852"/>
      <c r="BS255" s="852"/>
      <c r="BT255" s="852"/>
      <c r="BU255" s="852"/>
      <c r="BV255" s="852"/>
      <c r="BW255" s="852"/>
      <c r="BX255" s="852"/>
      <c r="BY255" s="852"/>
      <c r="BZ255" s="852"/>
      <c r="CA255" s="852"/>
      <c r="CB255" s="852"/>
      <c r="CC255" s="852"/>
      <c r="CD255" s="852"/>
      <c r="CE255" s="852"/>
      <c r="CF255" s="852"/>
      <c r="CG255" s="852"/>
      <c r="CH255" s="852"/>
      <c r="CI255" s="852"/>
      <c r="CJ255" s="852"/>
      <c r="CK255" s="852"/>
      <c r="CL255" s="852"/>
      <c r="CM255" s="852"/>
    </row>
    <row r="256" spans="1:91" s="854" customFormat="1">
      <c r="A256" s="1095"/>
      <c r="B256" s="1096"/>
      <c r="C256" s="851"/>
      <c r="D256" s="851"/>
      <c r="E256" s="852"/>
      <c r="F256" s="852"/>
      <c r="G256" s="852"/>
      <c r="H256" s="852"/>
      <c r="I256" s="852"/>
      <c r="J256" s="852"/>
      <c r="K256" s="852"/>
      <c r="L256" s="790"/>
      <c r="AN256" s="855"/>
      <c r="AO256" s="855"/>
      <c r="AP256" s="852"/>
      <c r="AQ256" s="852"/>
      <c r="AR256" s="852"/>
      <c r="AS256" s="852"/>
      <c r="AT256" s="852"/>
      <c r="AU256" s="852"/>
      <c r="AV256" s="852"/>
      <c r="AW256" s="852"/>
      <c r="AX256" s="852"/>
      <c r="AY256" s="852"/>
      <c r="AZ256" s="852"/>
      <c r="BA256" s="852"/>
      <c r="BB256" s="852"/>
      <c r="BC256" s="852"/>
      <c r="BD256" s="852"/>
      <c r="BE256" s="852"/>
      <c r="BF256" s="852"/>
      <c r="BG256" s="852"/>
      <c r="BH256" s="852"/>
      <c r="BI256" s="852"/>
      <c r="BJ256" s="852"/>
      <c r="BK256" s="852"/>
      <c r="BL256" s="852"/>
      <c r="BM256" s="852"/>
      <c r="BN256" s="852"/>
      <c r="BO256" s="852"/>
      <c r="BP256" s="852"/>
      <c r="BQ256" s="852"/>
      <c r="BR256" s="852"/>
      <c r="BS256" s="852"/>
      <c r="BT256" s="852"/>
      <c r="BU256" s="852"/>
      <c r="BV256" s="852"/>
      <c r="BW256" s="852"/>
      <c r="BX256" s="852"/>
      <c r="BY256" s="852"/>
      <c r="BZ256" s="852"/>
      <c r="CA256" s="852"/>
      <c r="CB256" s="852"/>
      <c r="CC256" s="852"/>
      <c r="CD256" s="852"/>
      <c r="CE256" s="852"/>
      <c r="CF256" s="852"/>
      <c r="CG256" s="852"/>
      <c r="CH256" s="852"/>
      <c r="CI256" s="852"/>
      <c r="CJ256" s="852"/>
      <c r="CK256" s="852"/>
      <c r="CL256" s="852"/>
      <c r="CM256" s="852"/>
    </row>
    <row r="257" spans="1:91" s="854" customFormat="1">
      <c r="A257" s="1095"/>
      <c r="B257" s="1096"/>
      <c r="C257" s="851"/>
      <c r="D257" s="851"/>
      <c r="E257" s="852"/>
      <c r="F257" s="852"/>
      <c r="G257" s="852"/>
      <c r="H257" s="852"/>
      <c r="I257" s="852"/>
      <c r="J257" s="852"/>
      <c r="K257" s="852"/>
      <c r="L257" s="790"/>
      <c r="AN257" s="855"/>
      <c r="AO257" s="855"/>
      <c r="AP257" s="852"/>
      <c r="AQ257" s="852"/>
      <c r="AR257" s="852"/>
      <c r="AS257" s="852"/>
      <c r="AT257" s="852"/>
      <c r="AU257" s="852"/>
      <c r="AV257" s="852"/>
      <c r="AW257" s="852"/>
      <c r="AX257" s="852"/>
      <c r="AY257" s="852"/>
      <c r="AZ257" s="852"/>
      <c r="BA257" s="852"/>
      <c r="BB257" s="852"/>
      <c r="BC257" s="852"/>
      <c r="BD257" s="852"/>
      <c r="BE257" s="852"/>
      <c r="BF257" s="852"/>
      <c r="BG257" s="852"/>
      <c r="BH257" s="852"/>
      <c r="BI257" s="852"/>
      <c r="BJ257" s="852"/>
      <c r="BK257" s="852"/>
      <c r="BL257" s="852"/>
      <c r="BM257" s="852"/>
      <c r="BN257" s="852"/>
      <c r="BO257" s="852"/>
      <c r="BP257" s="852"/>
      <c r="BQ257" s="852"/>
      <c r="BR257" s="852"/>
      <c r="BS257" s="852"/>
      <c r="BT257" s="852"/>
      <c r="BU257" s="852"/>
      <c r="BV257" s="852"/>
      <c r="BW257" s="852"/>
      <c r="BX257" s="852"/>
      <c r="BY257" s="852"/>
      <c r="BZ257" s="852"/>
      <c r="CA257" s="852"/>
      <c r="CB257" s="852"/>
      <c r="CC257" s="852"/>
      <c r="CD257" s="852"/>
      <c r="CE257" s="852"/>
      <c r="CF257" s="852"/>
      <c r="CG257" s="852"/>
      <c r="CH257" s="852"/>
      <c r="CI257" s="852"/>
      <c r="CJ257" s="852"/>
      <c r="CK257" s="852"/>
      <c r="CL257" s="852"/>
      <c r="CM257" s="852"/>
    </row>
    <row r="258" spans="1:91" s="854" customFormat="1">
      <c r="A258" s="1095"/>
      <c r="B258" s="1096"/>
      <c r="C258" s="851"/>
      <c r="D258" s="851"/>
      <c r="E258" s="852"/>
      <c r="F258" s="852"/>
      <c r="G258" s="852"/>
      <c r="H258" s="852"/>
      <c r="I258" s="852"/>
      <c r="J258" s="852"/>
      <c r="K258" s="852"/>
      <c r="L258" s="790"/>
      <c r="AN258" s="855"/>
      <c r="AO258" s="855"/>
      <c r="AP258" s="852"/>
      <c r="AQ258" s="852"/>
      <c r="AR258" s="852"/>
      <c r="AS258" s="852"/>
      <c r="AT258" s="852"/>
      <c r="AU258" s="852"/>
      <c r="AV258" s="852"/>
      <c r="AW258" s="852"/>
      <c r="AX258" s="852"/>
      <c r="AY258" s="852"/>
      <c r="AZ258" s="852"/>
      <c r="BA258" s="852"/>
      <c r="BB258" s="852"/>
      <c r="BC258" s="852"/>
      <c r="BD258" s="852"/>
      <c r="BE258" s="852"/>
      <c r="BF258" s="852"/>
      <c r="BG258" s="852"/>
      <c r="BH258" s="852"/>
      <c r="BI258" s="852"/>
      <c r="BJ258" s="852"/>
      <c r="BK258" s="852"/>
      <c r="BL258" s="852"/>
      <c r="BM258" s="852"/>
      <c r="BN258" s="852"/>
      <c r="BO258" s="852"/>
      <c r="BP258" s="852"/>
      <c r="BQ258" s="852"/>
      <c r="BR258" s="852"/>
      <c r="BS258" s="852"/>
      <c r="BT258" s="852"/>
      <c r="BU258" s="852"/>
      <c r="BV258" s="852"/>
      <c r="BW258" s="852"/>
      <c r="BX258" s="852"/>
      <c r="BY258" s="852"/>
      <c r="BZ258" s="852"/>
      <c r="CA258" s="852"/>
      <c r="CB258" s="852"/>
      <c r="CC258" s="852"/>
      <c r="CD258" s="852"/>
      <c r="CE258" s="852"/>
      <c r="CF258" s="852"/>
      <c r="CG258" s="852"/>
      <c r="CH258" s="852"/>
      <c r="CI258" s="852"/>
      <c r="CJ258" s="852"/>
      <c r="CK258" s="852"/>
      <c r="CL258" s="852"/>
      <c r="CM258" s="852"/>
    </row>
    <row r="259" spans="1:91" s="854" customFormat="1">
      <c r="A259" s="1095"/>
      <c r="B259" s="1096"/>
      <c r="C259" s="851"/>
      <c r="D259" s="851"/>
      <c r="E259" s="852"/>
      <c r="F259" s="852"/>
      <c r="G259" s="852"/>
      <c r="H259" s="852"/>
      <c r="I259" s="852"/>
      <c r="J259" s="852"/>
      <c r="K259" s="852"/>
      <c r="L259" s="790"/>
      <c r="AN259" s="855"/>
      <c r="AO259" s="855"/>
      <c r="AP259" s="852"/>
      <c r="AQ259" s="852"/>
      <c r="AR259" s="852"/>
      <c r="AS259" s="852"/>
      <c r="AT259" s="852"/>
      <c r="AU259" s="852"/>
      <c r="AV259" s="852"/>
      <c r="AW259" s="852"/>
      <c r="AX259" s="852"/>
      <c r="AY259" s="852"/>
      <c r="AZ259" s="852"/>
      <c r="BA259" s="852"/>
      <c r="BB259" s="852"/>
      <c r="BC259" s="852"/>
      <c r="BD259" s="852"/>
      <c r="BE259" s="852"/>
      <c r="BF259" s="852"/>
      <c r="BG259" s="852"/>
      <c r="BH259" s="852"/>
      <c r="BI259" s="852"/>
      <c r="BJ259" s="852"/>
      <c r="BK259" s="852"/>
      <c r="BL259" s="852"/>
      <c r="BM259" s="852"/>
      <c r="BN259" s="852"/>
      <c r="BO259" s="852"/>
      <c r="BP259" s="852"/>
      <c r="BQ259" s="852"/>
      <c r="BR259" s="852"/>
      <c r="BS259" s="852"/>
      <c r="BT259" s="852"/>
      <c r="BU259" s="852"/>
      <c r="BV259" s="852"/>
      <c r="BW259" s="852"/>
      <c r="BX259" s="852"/>
      <c r="BY259" s="852"/>
      <c r="BZ259" s="852"/>
      <c r="CA259" s="852"/>
      <c r="CB259" s="852"/>
      <c r="CC259" s="852"/>
      <c r="CD259" s="852"/>
      <c r="CE259" s="852"/>
      <c r="CF259" s="852"/>
      <c r="CG259" s="852"/>
      <c r="CH259" s="852"/>
      <c r="CI259" s="852"/>
      <c r="CJ259" s="852"/>
      <c r="CK259" s="852"/>
      <c r="CL259" s="852"/>
      <c r="CM259" s="852"/>
    </row>
    <row r="260" spans="1:91" s="854" customFormat="1">
      <c r="A260" s="1095"/>
      <c r="B260" s="1096"/>
      <c r="C260" s="851"/>
      <c r="D260" s="851"/>
      <c r="E260" s="852"/>
      <c r="F260" s="852"/>
      <c r="G260" s="852"/>
      <c r="H260" s="852"/>
      <c r="I260" s="852"/>
      <c r="J260" s="852"/>
      <c r="K260" s="852"/>
      <c r="L260" s="790"/>
      <c r="AN260" s="855"/>
      <c r="AO260" s="855"/>
      <c r="AP260" s="852"/>
      <c r="AQ260" s="852"/>
      <c r="AR260" s="852"/>
      <c r="AS260" s="852"/>
      <c r="AT260" s="852"/>
      <c r="AU260" s="852"/>
      <c r="AV260" s="852"/>
      <c r="AW260" s="852"/>
      <c r="AX260" s="852"/>
      <c r="AY260" s="852"/>
      <c r="AZ260" s="852"/>
      <c r="BA260" s="852"/>
      <c r="BB260" s="852"/>
      <c r="BC260" s="852"/>
      <c r="BD260" s="852"/>
      <c r="BE260" s="852"/>
      <c r="BF260" s="852"/>
      <c r="BG260" s="852"/>
      <c r="BH260" s="852"/>
      <c r="BI260" s="852"/>
      <c r="BJ260" s="852"/>
      <c r="BK260" s="852"/>
      <c r="BL260" s="852"/>
      <c r="BM260" s="852"/>
      <c r="BN260" s="852"/>
      <c r="BO260" s="852"/>
      <c r="BP260" s="852"/>
      <c r="BQ260" s="852"/>
      <c r="BR260" s="852"/>
      <c r="BS260" s="852"/>
      <c r="BT260" s="852"/>
      <c r="BU260" s="852"/>
      <c r="BV260" s="852"/>
      <c r="BW260" s="852"/>
      <c r="BX260" s="852"/>
      <c r="BY260" s="852"/>
      <c r="BZ260" s="852"/>
      <c r="CA260" s="852"/>
      <c r="CB260" s="852"/>
      <c r="CC260" s="852"/>
      <c r="CD260" s="852"/>
      <c r="CE260" s="852"/>
      <c r="CF260" s="852"/>
      <c r="CG260" s="852"/>
      <c r="CH260" s="852"/>
      <c r="CI260" s="852"/>
      <c r="CJ260" s="852"/>
      <c r="CK260" s="852"/>
      <c r="CL260" s="852"/>
      <c r="CM260" s="852"/>
    </row>
    <row r="261" spans="1:91" s="854" customFormat="1">
      <c r="A261" s="1095"/>
      <c r="B261" s="1096"/>
      <c r="C261" s="851"/>
      <c r="D261" s="851"/>
      <c r="E261" s="852"/>
      <c r="F261" s="852"/>
      <c r="G261" s="852"/>
      <c r="H261" s="852"/>
      <c r="I261" s="852"/>
      <c r="J261" s="852"/>
      <c r="K261" s="852"/>
      <c r="L261" s="790"/>
      <c r="AN261" s="855"/>
      <c r="AO261" s="855"/>
      <c r="AP261" s="852"/>
      <c r="AQ261" s="852"/>
      <c r="AR261" s="852"/>
      <c r="AS261" s="852"/>
      <c r="AT261" s="852"/>
      <c r="AU261" s="852"/>
      <c r="AV261" s="852"/>
      <c r="AW261" s="852"/>
      <c r="AX261" s="852"/>
      <c r="AY261" s="852"/>
      <c r="AZ261" s="852"/>
      <c r="BA261" s="852"/>
      <c r="BB261" s="852"/>
      <c r="BC261" s="852"/>
      <c r="BD261" s="852"/>
      <c r="BE261" s="852"/>
      <c r="BF261" s="852"/>
      <c r="BG261" s="852"/>
      <c r="BH261" s="852"/>
      <c r="BI261" s="852"/>
      <c r="BJ261" s="852"/>
      <c r="BK261" s="852"/>
      <c r="BL261" s="852"/>
      <c r="BM261" s="852"/>
      <c r="BN261" s="852"/>
      <c r="BO261" s="852"/>
      <c r="BP261" s="852"/>
      <c r="BQ261" s="852"/>
      <c r="BR261" s="852"/>
      <c r="BS261" s="852"/>
      <c r="BT261" s="852"/>
      <c r="BU261" s="852"/>
      <c r="BV261" s="852"/>
      <c r="BW261" s="852"/>
      <c r="BX261" s="852"/>
      <c r="BY261" s="852"/>
      <c r="BZ261" s="852"/>
      <c r="CA261" s="852"/>
      <c r="CB261" s="852"/>
      <c r="CC261" s="852"/>
      <c r="CD261" s="852"/>
      <c r="CE261" s="852"/>
      <c r="CF261" s="852"/>
      <c r="CG261" s="852"/>
      <c r="CH261" s="852"/>
      <c r="CI261" s="852"/>
      <c r="CJ261" s="852"/>
      <c r="CK261" s="852"/>
      <c r="CL261" s="852"/>
      <c r="CM261" s="852"/>
    </row>
    <row r="262" spans="1:91" s="854" customFormat="1">
      <c r="A262" s="1095"/>
      <c r="B262" s="1096"/>
      <c r="C262" s="851"/>
      <c r="D262" s="851"/>
      <c r="E262" s="852"/>
      <c r="F262" s="852"/>
      <c r="G262" s="852"/>
      <c r="H262" s="852"/>
      <c r="I262" s="852"/>
      <c r="J262" s="852"/>
      <c r="K262" s="852"/>
      <c r="L262" s="790"/>
      <c r="AN262" s="855"/>
      <c r="AO262" s="855"/>
      <c r="AP262" s="852"/>
      <c r="AQ262" s="852"/>
      <c r="AR262" s="852"/>
      <c r="AS262" s="852"/>
      <c r="AT262" s="852"/>
      <c r="AU262" s="852"/>
      <c r="AV262" s="852"/>
      <c r="AW262" s="852"/>
      <c r="AX262" s="852"/>
      <c r="AY262" s="852"/>
      <c r="AZ262" s="852"/>
      <c r="BA262" s="852"/>
      <c r="BB262" s="852"/>
      <c r="BC262" s="852"/>
      <c r="BD262" s="852"/>
      <c r="BE262" s="852"/>
      <c r="BF262" s="852"/>
      <c r="BG262" s="852"/>
      <c r="BH262" s="852"/>
      <c r="BI262" s="852"/>
      <c r="BJ262" s="852"/>
      <c r="BK262" s="852"/>
      <c r="BL262" s="852"/>
      <c r="BM262" s="852"/>
      <c r="BN262" s="852"/>
      <c r="BO262" s="852"/>
      <c r="BP262" s="852"/>
      <c r="BQ262" s="852"/>
      <c r="BR262" s="852"/>
      <c r="BS262" s="852"/>
      <c r="BT262" s="852"/>
      <c r="BU262" s="852"/>
      <c r="BV262" s="852"/>
      <c r="BW262" s="852"/>
      <c r="BX262" s="852"/>
      <c r="BY262" s="852"/>
      <c r="BZ262" s="852"/>
      <c r="CA262" s="852"/>
      <c r="CB262" s="852"/>
      <c r="CC262" s="852"/>
      <c r="CD262" s="852"/>
      <c r="CE262" s="852"/>
      <c r="CF262" s="852"/>
      <c r="CG262" s="852"/>
      <c r="CH262" s="852"/>
      <c r="CI262" s="852"/>
      <c r="CJ262" s="852"/>
      <c r="CK262" s="852"/>
      <c r="CL262" s="852"/>
      <c r="CM262" s="852"/>
    </row>
    <row r="263" spans="1:91" s="854" customFormat="1">
      <c r="A263" s="1095"/>
      <c r="B263" s="1096"/>
      <c r="C263" s="851"/>
      <c r="D263" s="851"/>
      <c r="E263" s="852"/>
      <c r="F263" s="852"/>
      <c r="G263" s="852"/>
      <c r="H263" s="852"/>
      <c r="I263" s="852"/>
      <c r="J263" s="852"/>
      <c r="K263" s="852"/>
      <c r="L263" s="790"/>
      <c r="AN263" s="855"/>
      <c r="AO263" s="855"/>
      <c r="AP263" s="852"/>
      <c r="AQ263" s="852"/>
      <c r="AR263" s="852"/>
      <c r="AS263" s="852"/>
      <c r="AT263" s="852"/>
      <c r="AU263" s="852"/>
      <c r="AV263" s="852"/>
      <c r="AW263" s="852"/>
      <c r="AX263" s="852"/>
      <c r="AY263" s="852"/>
      <c r="AZ263" s="852"/>
      <c r="BA263" s="852"/>
      <c r="BB263" s="852"/>
      <c r="BC263" s="852"/>
      <c r="BD263" s="852"/>
      <c r="BE263" s="852"/>
      <c r="BF263" s="852"/>
      <c r="BG263" s="852"/>
      <c r="BH263" s="852"/>
      <c r="BI263" s="852"/>
      <c r="BJ263" s="852"/>
      <c r="BK263" s="852"/>
      <c r="BL263" s="852"/>
      <c r="BM263" s="852"/>
      <c r="BN263" s="852"/>
      <c r="BO263" s="852"/>
      <c r="BP263" s="852"/>
      <c r="BQ263" s="852"/>
      <c r="BR263" s="852"/>
      <c r="BS263" s="852"/>
      <c r="BT263" s="852"/>
      <c r="BU263" s="852"/>
      <c r="BV263" s="852"/>
      <c r="BW263" s="852"/>
      <c r="BX263" s="852"/>
      <c r="BY263" s="852"/>
      <c r="BZ263" s="852"/>
      <c r="CA263" s="852"/>
      <c r="CB263" s="852"/>
      <c r="CC263" s="852"/>
      <c r="CD263" s="852"/>
      <c r="CE263" s="852"/>
      <c r="CF263" s="852"/>
      <c r="CG263" s="852"/>
      <c r="CH263" s="852"/>
      <c r="CI263" s="852"/>
      <c r="CJ263" s="852"/>
      <c r="CK263" s="852"/>
      <c r="CL263" s="852"/>
      <c r="CM263" s="852"/>
    </row>
    <row r="264" spans="1:91" s="854" customFormat="1">
      <c r="A264" s="1095"/>
      <c r="B264" s="1096"/>
      <c r="C264" s="851"/>
      <c r="D264" s="851"/>
      <c r="E264" s="852"/>
      <c r="F264" s="852"/>
      <c r="G264" s="852"/>
      <c r="H264" s="852"/>
      <c r="I264" s="852"/>
      <c r="J264" s="852"/>
      <c r="K264" s="852"/>
      <c r="L264" s="790"/>
      <c r="AN264" s="855"/>
      <c r="AO264" s="855"/>
      <c r="AP264" s="852"/>
      <c r="AQ264" s="852"/>
      <c r="AR264" s="852"/>
      <c r="AS264" s="852"/>
      <c r="AT264" s="852"/>
      <c r="AU264" s="852"/>
      <c r="AV264" s="852"/>
      <c r="AW264" s="852"/>
      <c r="AX264" s="852"/>
      <c r="AY264" s="852"/>
      <c r="AZ264" s="852"/>
      <c r="BA264" s="852"/>
      <c r="BB264" s="852"/>
      <c r="BC264" s="852"/>
      <c r="BD264" s="852"/>
      <c r="BE264" s="852"/>
      <c r="BF264" s="852"/>
      <c r="BG264" s="852"/>
      <c r="BH264" s="852"/>
      <c r="BI264" s="852"/>
      <c r="BJ264" s="852"/>
      <c r="BK264" s="852"/>
      <c r="BL264" s="852"/>
      <c r="BM264" s="852"/>
      <c r="BN264" s="852"/>
      <c r="BO264" s="852"/>
      <c r="BP264" s="852"/>
      <c r="BQ264" s="852"/>
      <c r="BR264" s="852"/>
      <c r="BS264" s="852"/>
      <c r="BT264" s="852"/>
      <c r="BU264" s="852"/>
      <c r="BV264" s="852"/>
      <c r="BW264" s="852"/>
      <c r="BX264" s="852"/>
      <c r="BY264" s="852"/>
      <c r="BZ264" s="852"/>
      <c r="CA264" s="852"/>
      <c r="CB264" s="852"/>
      <c r="CC264" s="852"/>
      <c r="CD264" s="852"/>
      <c r="CE264" s="852"/>
      <c r="CF264" s="852"/>
      <c r="CG264" s="852"/>
      <c r="CH264" s="852"/>
      <c r="CI264" s="852"/>
      <c r="CJ264" s="852"/>
      <c r="CK264" s="852"/>
      <c r="CL264" s="852"/>
      <c r="CM264" s="852"/>
    </row>
    <row r="265" spans="1:91" s="854" customFormat="1">
      <c r="A265" s="1095"/>
      <c r="B265" s="1096"/>
      <c r="C265" s="851"/>
      <c r="D265" s="851"/>
      <c r="E265" s="852"/>
      <c r="F265" s="852"/>
      <c r="G265" s="852"/>
      <c r="H265" s="852"/>
      <c r="I265" s="852"/>
      <c r="J265" s="852"/>
      <c r="K265" s="852"/>
      <c r="L265" s="790"/>
      <c r="AN265" s="855"/>
      <c r="AO265" s="855"/>
      <c r="AP265" s="852"/>
      <c r="AQ265" s="852"/>
      <c r="AR265" s="852"/>
      <c r="AS265" s="852"/>
      <c r="AT265" s="852"/>
      <c r="AU265" s="852"/>
      <c r="AV265" s="852"/>
      <c r="AW265" s="852"/>
      <c r="AX265" s="852"/>
      <c r="AY265" s="852"/>
      <c r="AZ265" s="852"/>
      <c r="BA265" s="852"/>
      <c r="BB265" s="852"/>
      <c r="BC265" s="852"/>
      <c r="BD265" s="852"/>
      <c r="BE265" s="852"/>
      <c r="BF265" s="852"/>
      <c r="BG265" s="852"/>
      <c r="BH265" s="852"/>
      <c r="BI265" s="852"/>
      <c r="BJ265" s="852"/>
      <c r="BK265" s="852"/>
      <c r="BL265" s="852"/>
      <c r="BM265" s="852"/>
      <c r="BN265" s="852"/>
      <c r="BO265" s="852"/>
      <c r="BP265" s="852"/>
      <c r="BQ265" s="852"/>
      <c r="BR265" s="852"/>
      <c r="BS265" s="852"/>
      <c r="BT265" s="852"/>
      <c r="BU265" s="852"/>
      <c r="BV265" s="852"/>
      <c r="BW265" s="852"/>
      <c r="BX265" s="852"/>
      <c r="BY265" s="852"/>
      <c r="BZ265" s="852"/>
      <c r="CA265" s="852"/>
      <c r="CB265" s="852"/>
      <c r="CC265" s="852"/>
      <c r="CD265" s="852"/>
      <c r="CE265" s="852"/>
      <c r="CF265" s="852"/>
      <c r="CG265" s="852"/>
      <c r="CH265" s="852"/>
      <c r="CI265" s="852"/>
      <c r="CJ265" s="852"/>
      <c r="CK265" s="852"/>
      <c r="CL265" s="852"/>
      <c r="CM265" s="852"/>
    </row>
    <row r="266" spans="1:91" s="854" customFormat="1">
      <c r="A266" s="1095"/>
      <c r="B266" s="1096"/>
      <c r="C266" s="851"/>
      <c r="D266" s="851"/>
      <c r="E266" s="852"/>
      <c r="F266" s="852"/>
      <c r="G266" s="852"/>
      <c r="H266" s="852"/>
      <c r="I266" s="852"/>
      <c r="J266" s="852"/>
      <c r="K266" s="852"/>
      <c r="L266" s="790"/>
      <c r="AN266" s="855"/>
      <c r="AO266" s="855"/>
      <c r="AP266" s="852"/>
      <c r="AQ266" s="852"/>
      <c r="AR266" s="852"/>
      <c r="AS266" s="852"/>
      <c r="AT266" s="852"/>
      <c r="AU266" s="852"/>
      <c r="AV266" s="852"/>
      <c r="AW266" s="852"/>
      <c r="AX266" s="852"/>
      <c r="AY266" s="852"/>
      <c r="AZ266" s="852"/>
      <c r="BA266" s="852"/>
      <c r="BB266" s="852"/>
      <c r="BC266" s="852"/>
      <c r="BD266" s="852"/>
      <c r="BE266" s="852"/>
      <c r="BF266" s="852"/>
      <c r="BG266" s="852"/>
      <c r="BH266" s="852"/>
      <c r="BI266" s="852"/>
      <c r="BJ266" s="852"/>
      <c r="BK266" s="852"/>
      <c r="BL266" s="852"/>
      <c r="BM266" s="852"/>
      <c r="BN266" s="852"/>
      <c r="BO266" s="852"/>
      <c r="BP266" s="852"/>
      <c r="BQ266" s="852"/>
      <c r="BR266" s="852"/>
      <c r="BS266" s="852"/>
      <c r="BT266" s="852"/>
      <c r="BU266" s="852"/>
      <c r="BV266" s="852"/>
      <c r="BW266" s="852"/>
      <c r="BX266" s="852"/>
      <c r="BY266" s="852"/>
      <c r="BZ266" s="852"/>
      <c r="CA266" s="852"/>
      <c r="CB266" s="852"/>
      <c r="CC266" s="852"/>
      <c r="CD266" s="852"/>
      <c r="CE266" s="852"/>
      <c r="CF266" s="852"/>
      <c r="CG266" s="852"/>
      <c r="CH266" s="852"/>
      <c r="CI266" s="852"/>
      <c r="CJ266" s="852"/>
      <c r="CK266" s="852"/>
      <c r="CL266" s="852"/>
      <c r="CM266" s="852"/>
    </row>
    <row r="267" spans="1:91" s="854" customFormat="1">
      <c r="A267" s="1095"/>
      <c r="B267" s="1096"/>
      <c r="C267" s="851"/>
      <c r="D267" s="851"/>
      <c r="E267" s="852"/>
      <c r="F267" s="852"/>
      <c r="G267" s="852"/>
      <c r="H267" s="852"/>
      <c r="I267" s="852"/>
      <c r="J267" s="852"/>
      <c r="K267" s="852"/>
      <c r="L267" s="790"/>
      <c r="AN267" s="855"/>
      <c r="AO267" s="855"/>
      <c r="AP267" s="852"/>
      <c r="AQ267" s="852"/>
      <c r="AR267" s="852"/>
      <c r="AS267" s="852"/>
      <c r="AT267" s="852"/>
      <c r="AU267" s="852"/>
      <c r="AV267" s="852"/>
      <c r="AW267" s="852"/>
      <c r="AX267" s="852"/>
      <c r="AY267" s="852"/>
      <c r="AZ267" s="852"/>
      <c r="BA267" s="852"/>
      <c r="BB267" s="852"/>
      <c r="BC267" s="852"/>
      <c r="BD267" s="852"/>
      <c r="BE267" s="852"/>
      <c r="BF267" s="852"/>
      <c r="BG267" s="852"/>
      <c r="BH267" s="852"/>
      <c r="BI267" s="852"/>
      <c r="BJ267" s="852"/>
      <c r="BK267" s="852"/>
      <c r="BL267" s="852"/>
      <c r="BM267" s="852"/>
      <c r="BN267" s="852"/>
      <c r="BO267" s="852"/>
      <c r="BP267" s="852"/>
      <c r="BQ267" s="852"/>
      <c r="BR267" s="852"/>
      <c r="BS267" s="852"/>
      <c r="BT267" s="852"/>
      <c r="BU267" s="852"/>
      <c r="BV267" s="852"/>
      <c r="BW267" s="852"/>
      <c r="BX267" s="852"/>
      <c r="BY267" s="852"/>
      <c r="BZ267" s="852"/>
      <c r="CA267" s="852"/>
      <c r="CB267" s="852"/>
      <c r="CC267" s="852"/>
      <c r="CD267" s="852"/>
      <c r="CE267" s="852"/>
      <c r="CF267" s="852"/>
      <c r="CG267" s="852"/>
      <c r="CH267" s="852"/>
      <c r="CI267" s="852"/>
      <c r="CJ267" s="852"/>
      <c r="CK267" s="852"/>
      <c r="CL267" s="852"/>
      <c r="CM267" s="852"/>
    </row>
    <row r="268" spans="1:91" s="854" customFormat="1">
      <c r="A268" s="1095"/>
      <c r="B268" s="1096"/>
      <c r="C268" s="851"/>
      <c r="D268" s="851"/>
      <c r="E268" s="852"/>
      <c r="F268" s="852"/>
      <c r="G268" s="852"/>
      <c r="H268" s="852"/>
      <c r="I268" s="852"/>
      <c r="J268" s="852"/>
      <c r="K268" s="852"/>
      <c r="L268" s="790"/>
      <c r="AN268" s="855"/>
      <c r="AO268" s="855"/>
      <c r="AP268" s="852"/>
      <c r="AQ268" s="852"/>
      <c r="AR268" s="852"/>
      <c r="AS268" s="852"/>
      <c r="AT268" s="852"/>
      <c r="AU268" s="852"/>
      <c r="AV268" s="852"/>
      <c r="AW268" s="852"/>
      <c r="AX268" s="852"/>
      <c r="AY268" s="852"/>
      <c r="AZ268" s="852"/>
      <c r="BA268" s="852"/>
      <c r="BB268" s="852"/>
      <c r="BC268" s="852"/>
      <c r="BD268" s="852"/>
      <c r="BE268" s="852"/>
      <c r="BF268" s="852"/>
      <c r="BG268" s="852"/>
      <c r="BH268" s="852"/>
      <c r="BI268" s="852"/>
      <c r="BJ268" s="852"/>
      <c r="BK268" s="852"/>
      <c r="BL268" s="852"/>
      <c r="BM268" s="852"/>
      <c r="BN268" s="852"/>
      <c r="BO268" s="852"/>
      <c r="BP268" s="852"/>
      <c r="BQ268" s="852"/>
      <c r="BR268" s="852"/>
      <c r="BS268" s="852"/>
      <c r="BT268" s="852"/>
      <c r="BU268" s="852"/>
      <c r="BV268" s="852"/>
      <c r="BW268" s="852"/>
      <c r="BX268" s="852"/>
      <c r="BY268" s="852"/>
      <c r="BZ268" s="852"/>
      <c r="CA268" s="852"/>
      <c r="CB268" s="852"/>
      <c r="CC268" s="852"/>
      <c r="CD268" s="852"/>
      <c r="CE268" s="852"/>
      <c r="CF268" s="852"/>
      <c r="CG268" s="852"/>
      <c r="CH268" s="852"/>
      <c r="CI268" s="852"/>
      <c r="CJ268" s="852"/>
      <c r="CK268" s="852"/>
      <c r="CL268" s="852"/>
      <c r="CM268" s="852"/>
    </row>
  </sheetData>
  <sheetProtection insertColumns="0" insertRows="0"/>
  <mergeCells count="35">
    <mergeCell ref="A5:B5"/>
    <mergeCell ref="A1:B1"/>
    <mergeCell ref="A2:B2"/>
    <mergeCell ref="A3:B3"/>
    <mergeCell ref="I3:K3"/>
    <mergeCell ref="A4:B4"/>
    <mergeCell ref="A14:A15"/>
    <mergeCell ref="B14:C15"/>
    <mergeCell ref="E15:K15"/>
    <mergeCell ref="B18:C18"/>
    <mergeCell ref="A6:B6"/>
    <mergeCell ref="A8:B8"/>
    <mergeCell ref="A9:B9"/>
    <mergeCell ref="J10:K10"/>
    <mergeCell ref="A11:K11"/>
    <mergeCell ref="A12:K12"/>
    <mergeCell ref="B19:C19"/>
    <mergeCell ref="B46:C46"/>
    <mergeCell ref="A49:A50"/>
    <mergeCell ref="B49:B50"/>
    <mergeCell ref="C49:C50"/>
    <mergeCell ref="E50:K50"/>
    <mergeCell ref="O116:Q116"/>
    <mergeCell ref="A132:A133"/>
    <mergeCell ref="B132:B133"/>
    <mergeCell ref="C132:C133"/>
    <mergeCell ref="E133:K133"/>
    <mergeCell ref="B196:C197"/>
    <mergeCell ref="A181:A182"/>
    <mergeCell ref="B181:C182"/>
    <mergeCell ref="E182:K182"/>
    <mergeCell ref="B184:C185"/>
    <mergeCell ref="A193:A194"/>
    <mergeCell ref="B193:C194"/>
    <mergeCell ref="E194:K194"/>
  </mergeCells>
  <conditionalFormatting sqref="L116">
    <cfRule type="cellIs" dxfId="6" priority="14" stopIfTrue="1" operator="notEqual">
      <formula>$K$115</formula>
    </cfRule>
  </conditionalFormatting>
  <conditionalFormatting sqref="D115">
    <cfRule type="cellIs" dxfId="5" priority="6" operator="notEqual">
      <formula>$D$116</formula>
    </cfRule>
  </conditionalFormatting>
  <conditionalFormatting sqref="E18:F18">
    <cfRule type="cellIs" dxfId="4" priority="5" operator="notEqual">
      <formula>$E$81</formula>
    </cfRule>
  </conditionalFormatting>
  <dataValidations count="2">
    <dataValidation allowBlank="1" showInputMessage="1" showErrorMessage="1" prompt="Dz. Obsł. Samorz. wylicza kwotę zwrotu od kwot planowanych na przelewy redstrybucyjne" sqref="D77:L77"/>
    <dataValidation allowBlank="1" showInputMessage="1" showErrorMessage="1" promptTitle="Wydatki ogółem" prompt="w memoriale muszą różnić się od kasowych tylko_x000a_o różnicę AMORTYZACJI oraz ODPISÓW" sqref="D18:L18"/>
  </dataValidations>
  <pageMargins left="0.78740157480314965" right="0.78740157480314965" top="1.0629921259842521" bottom="1.0629921259842521" header="0.78740157480314965" footer="0.78740157480314965"/>
  <pageSetup paperSize="9" scale="27" firstPageNumber="0" fitToWidth="3" fitToHeight="3" orientation="portrait" r:id="rId1"/>
  <headerFooter alignWithMargins="0">
    <oddFooter>&amp;C&amp;"Times New Roman,Normalny"Strona &amp;P</oddFooter>
  </headerFooter>
  <rowBreaks count="1" manualBreakCount="1">
    <brk id="107" max="11" man="1"/>
  </rowBreaks>
  <ignoredErrors>
    <ignoredError sqref="G51 K51" numberStoredAsText="1"/>
    <ignoredError sqref="L116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"/>
  <sheetViews>
    <sheetView view="pageBreakPreview" zoomScale="68" zoomScaleNormal="65" zoomScaleSheetLayoutView="68" workbookViewId="0">
      <pane xSplit="2" ySplit="8" topLeftCell="F9" activePane="bottomRight" state="frozen"/>
      <selection activeCell="F321" sqref="F321"/>
      <selection pane="topRight" activeCell="F321" sqref="F321"/>
      <selection pane="bottomLeft" activeCell="F321" sqref="F321"/>
      <selection pane="bottomRight" activeCell="F321" sqref="F321"/>
    </sheetView>
  </sheetViews>
  <sheetFormatPr defaultRowHeight="15.75" outlineLevelCol="1"/>
  <cols>
    <col min="1" max="1" width="0" style="416" hidden="1" customWidth="1"/>
    <col min="2" max="2" width="114.125" style="416" bestFit="1" customWidth="1"/>
    <col min="3" max="3" width="12.625" style="416" customWidth="1" outlineLevel="1"/>
    <col min="4" max="4" width="12.125" style="416" bestFit="1" customWidth="1" outlineLevel="1"/>
    <col min="5" max="5" width="12.625" style="416" bestFit="1" customWidth="1"/>
    <col min="6" max="6" width="15" style="416" customWidth="1" outlineLevel="1"/>
    <col min="7" max="7" width="13.375" style="416" customWidth="1" outlineLevel="1"/>
    <col min="8" max="8" width="15" style="416" bestFit="1" customWidth="1"/>
    <col min="9" max="9" width="14" style="416" customWidth="1" outlineLevel="1"/>
    <col min="10" max="10" width="12" style="416" customWidth="1" outlineLevel="1"/>
    <col min="11" max="11" width="11.75" style="416" bestFit="1" customWidth="1"/>
    <col min="12" max="12" width="11.5" style="416" customWidth="1" outlineLevel="1"/>
    <col min="13" max="13" width="11.125" style="416" customWidth="1" outlineLevel="1"/>
    <col min="14" max="14" width="11.75" style="416" bestFit="1" customWidth="1"/>
    <col min="15" max="15" width="10.375" style="416" customWidth="1" outlineLevel="1"/>
    <col min="16" max="16" width="10" style="416" customWidth="1" outlineLevel="1"/>
    <col min="17" max="17" width="11.75" style="416" bestFit="1" customWidth="1"/>
    <col min="18" max="18" width="12.625" style="416" customWidth="1" outlineLevel="1"/>
    <col min="19" max="19" width="10.75" style="416" customWidth="1" outlineLevel="1"/>
    <col min="20" max="20" width="12.625" style="416" bestFit="1" customWidth="1"/>
    <col min="21" max="21" width="14.125" style="418" customWidth="1" outlineLevel="1"/>
    <col min="22" max="22" width="11.875" style="418" customWidth="1" outlineLevel="1"/>
    <col min="23" max="23" width="14.125" style="418" bestFit="1" customWidth="1"/>
    <col min="24" max="24" width="13" style="418" hidden="1" customWidth="1"/>
    <col min="25" max="25" width="7.125" style="419" hidden="1" customWidth="1"/>
    <col min="26" max="27" width="7.25" style="416" hidden="1" customWidth="1"/>
    <col min="28" max="28" width="2.375" style="418" hidden="1" customWidth="1"/>
    <col min="29" max="29" width="2.375" style="416" hidden="1" customWidth="1"/>
    <col min="30" max="36" width="0" style="416" hidden="1" customWidth="1"/>
    <col min="37" max="16384" width="9" style="416"/>
  </cols>
  <sheetData>
    <row r="1" spans="1:29">
      <c r="F1" s="417"/>
      <c r="G1" s="417"/>
      <c r="H1" s="417"/>
    </row>
    <row r="2" spans="1:29" ht="21">
      <c r="A2" s="420" t="s">
        <v>503</v>
      </c>
      <c r="B2" s="1955" t="s">
        <v>1152</v>
      </c>
      <c r="D2" s="1951"/>
      <c r="E2" s="1952"/>
      <c r="F2" s="1952"/>
      <c r="G2" s="1952"/>
      <c r="R2" s="1953"/>
      <c r="S2" s="1954"/>
      <c r="T2" s="1954"/>
      <c r="U2" s="1954"/>
      <c r="X2" s="422"/>
    </row>
    <row r="3" spans="1:29" s="424" customFormat="1" ht="21" customHeight="1">
      <c r="A3" s="423" t="s">
        <v>139</v>
      </c>
      <c r="B3" s="421" t="s">
        <v>139</v>
      </c>
      <c r="D3" s="1952"/>
      <c r="E3" s="1952"/>
      <c r="F3" s="1952"/>
      <c r="G3" s="1952"/>
      <c r="R3" s="1954"/>
      <c r="S3" s="1954"/>
      <c r="T3" s="1954"/>
      <c r="U3" s="1954"/>
      <c r="V3" s="425"/>
      <c r="W3" s="425"/>
      <c r="X3" s="425"/>
      <c r="Y3" s="419"/>
      <c r="AB3" s="425"/>
    </row>
    <row r="4" spans="1:29" s="424" customFormat="1" ht="18" customHeight="1">
      <c r="A4" s="423" t="s">
        <v>504</v>
      </c>
      <c r="B4" s="421" t="s">
        <v>504</v>
      </c>
      <c r="D4" s="1952"/>
      <c r="E4" s="1952"/>
      <c r="F4" s="1952"/>
      <c r="G4" s="1952"/>
      <c r="R4" s="1954"/>
      <c r="S4" s="1954"/>
      <c r="T4" s="1954"/>
      <c r="U4" s="1954"/>
      <c r="V4" s="425"/>
      <c r="W4" s="425"/>
      <c r="X4" s="425"/>
      <c r="Y4" s="419"/>
      <c r="AB4" s="425"/>
    </row>
    <row r="5" spans="1:29" s="424" customFormat="1" ht="15" customHeight="1">
      <c r="B5" s="420"/>
      <c r="C5" s="420"/>
      <c r="D5" s="1952"/>
      <c r="E5" s="1952"/>
      <c r="F5" s="1952"/>
      <c r="G5" s="1952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1954"/>
      <c r="S5" s="1954"/>
      <c r="T5" s="1954"/>
      <c r="U5" s="1954"/>
      <c r="X5" s="425"/>
      <c r="Y5" s="419"/>
      <c r="AB5" s="425"/>
    </row>
    <row r="6" spans="1:29" s="424" customFormat="1" ht="15" customHeight="1" thickBot="1"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5"/>
      <c r="V6" s="425"/>
      <c r="W6" s="425"/>
      <c r="Y6" s="419"/>
      <c r="AB6" s="425"/>
    </row>
    <row r="7" spans="1:29" s="426" customFormat="1" ht="63" customHeight="1" thickBot="1">
      <c r="A7" s="2071" t="s">
        <v>505</v>
      </c>
      <c r="B7" s="2072" t="s">
        <v>506</v>
      </c>
      <c r="C7" s="2073" t="s">
        <v>1060</v>
      </c>
      <c r="D7" s="2074"/>
      <c r="E7" s="2075"/>
      <c r="F7" s="2073" t="s">
        <v>1061</v>
      </c>
      <c r="G7" s="2074"/>
      <c r="H7" s="2075"/>
      <c r="I7" s="2076" t="s">
        <v>1062</v>
      </c>
      <c r="J7" s="2076"/>
      <c r="K7" s="2076"/>
      <c r="L7" s="2076" t="s">
        <v>1063</v>
      </c>
      <c r="M7" s="2076"/>
      <c r="N7" s="2076"/>
      <c r="O7" s="2076" t="s">
        <v>1064</v>
      </c>
      <c r="P7" s="2076"/>
      <c r="Q7" s="2076"/>
      <c r="R7" s="2076" t="s">
        <v>1065</v>
      </c>
      <c r="S7" s="2076"/>
      <c r="T7" s="2076"/>
      <c r="U7" s="2076" t="s">
        <v>1066</v>
      </c>
      <c r="V7" s="2076"/>
      <c r="W7" s="2076"/>
      <c r="X7" s="2077" t="s">
        <v>507</v>
      </c>
      <c r="Y7" s="419"/>
      <c r="AB7" s="427"/>
    </row>
    <row r="8" spans="1:29" s="426" customFormat="1" ht="90" customHeight="1" thickBot="1">
      <c r="A8" s="2071"/>
      <c r="B8" s="2072"/>
      <c r="C8" s="428" t="s">
        <v>1107</v>
      </c>
      <c r="D8" s="428" t="str">
        <f>'Pl 2014-17 PFC MF'!H14</f>
        <v xml:space="preserve">Zmiany  </v>
      </c>
      <c r="E8" s="428" t="str">
        <f>'Pl 2014-17 PFC MF'!I14</f>
        <v>Plan 
po zmianach 2017</v>
      </c>
      <c r="F8" s="428" t="str">
        <f>C8</f>
        <v xml:space="preserve">Plan  
na 2016 r. </v>
      </c>
      <c r="G8" s="428" t="str">
        <f>D8</f>
        <v xml:space="preserve">Zmiany  </v>
      </c>
      <c r="H8" s="428" t="str">
        <f>E8</f>
        <v>Plan 
po zmianach 2017</v>
      </c>
      <c r="I8" s="428" t="str">
        <f>C8</f>
        <v xml:space="preserve">Plan  
na 2016 r. </v>
      </c>
      <c r="J8" s="428" t="str">
        <f>D8</f>
        <v xml:space="preserve">Zmiany  </v>
      </c>
      <c r="K8" s="428" t="str">
        <f>E8</f>
        <v>Plan 
po zmianach 2017</v>
      </c>
      <c r="L8" s="428" t="str">
        <f t="shared" ref="L8:W8" si="0">I8</f>
        <v xml:space="preserve">Plan  
na 2016 r. </v>
      </c>
      <c r="M8" s="428" t="str">
        <f t="shared" si="0"/>
        <v xml:space="preserve">Zmiany  </v>
      </c>
      <c r="N8" s="428" t="str">
        <f t="shared" si="0"/>
        <v>Plan 
po zmianach 2017</v>
      </c>
      <c r="O8" s="428" t="str">
        <f t="shared" si="0"/>
        <v xml:space="preserve">Plan  
na 2016 r. </v>
      </c>
      <c r="P8" s="428" t="str">
        <f t="shared" si="0"/>
        <v xml:space="preserve">Zmiany  </v>
      </c>
      <c r="Q8" s="428" t="str">
        <f t="shared" si="0"/>
        <v>Plan 
po zmianach 2017</v>
      </c>
      <c r="R8" s="428" t="str">
        <f t="shared" si="0"/>
        <v xml:space="preserve">Plan  
na 2016 r. </v>
      </c>
      <c r="S8" s="428" t="str">
        <f t="shared" si="0"/>
        <v xml:space="preserve">Zmiany  </v>
      </c>
      <c r="T8" s="428" t="str">
        <f t="shared" si="0"/>
        <v>Plan 
po zmianach 2017</v>
      </c>
      <c r="U8" s="428" t="str">
        <f t="shared" si="0"/>
        <v xml:space="preserve">Plan  
na 2016 r. </v>
      </c>
      <c r="V8" s="428" t="str">
        <f t="shared" si="0"/>
        <v xml:space="preserve">Zmiany  </v>
      </c>
      <c r="W8" s="428" t="str">
        <f t="shared" si="0"/>
        <v>Plan 
po zmianach 2017</v>
      </c>
      <c r="X8" s="2077"/>
      <c r="Y8" s="419"/>
      <c r="AB8" s="427"/>
    </row>
    <row r="9" spans="1:29" s="434" customFormat="1" ht="18" customHeight="1" thickTop="1" thickBot="1">
      <c r="A9" s="429" t="s">
        <v>508</v>
      </c>
      <c r="B9" s="430" t="s">
        <v>621</v>
      </c>
      <c r="C9" s="431">
        <f t="shared" ref="C9:X9" si="1">IF((SUM(C10:C12)=0),"",SUM(C10:C12))</f>
        <v>139850000</v>
      </c>
      <c r="D9" s="431" t="str">
        <f t="shared" si="1"/>
        <v/>
      </c>
      <c r="E9" s="431">
        <f t="shared" si="1"/>
        <v>139850000</v>
      </c>
      <c r="F9" s="431">
        <f t="shared" si="1"/>
        <v>3370224000</v>
      </c>
      <c r="G9" s="431" t="str">
        <f t="shared" si="1"/>
        <v/>
      </c>
      <c r="H9" s="431">
        <f t="shared" si="1"/>
        <v>3370224000</v>
      </c>
      <c r="I9" s="431">
        <f t="shared" si="1"/>
        <v>6631000</v>
      </c>
      <c r="J9" s="431" t="str">
        <f t="shared" si="1"/>
        <v/>
      </c>
      <c r="K9" s="431">
        <f t="shared" si="1"/>
        <v>6631000</v>
      </c>
      <c r="L9" s="431">
        <f t="shared" si="1"/>
        <v>86050000</v>
      </c>
      <c r="M9" s="431" t="str">
        <f t="shared" si="1"/>
        <v/>
      </c>
      <c r="N9" s="431">
        <f t="shared" si="1"/>
        <v>86050000</v>
      </c>
      <c r="O9" s="431">
        <f t="shared" si="1"/>
        <v>4578000</v>
      </c>
      <c r="P9" s="431" t="str">
        <f t="shared" si="1"/>
        <v/>
      </c>
      <c r="Q9" s="431">
        <f t="shared" si="1"/>
        <v>4578000</v>
      </c>
      <c r="R9" s="431">
        <f t="shared" si="1"/>
        <v>930000000</v>
      </c>
      <c r="S9" s="431" t="str">
        <f t="shared" si="1"/>
        <v/>
      </c>
      <c r="T9" s="431">
        <f t="shared" si="1"/>
        <v>930000000</v>
      </c>
      <c r="U9" s="431">
        <f t="shared" si="1"/>
        <v>4913734000</v>
      </c>
      <c r="V9" s="1401" t="str">
        <f>IF((SUM(V10:V12)=0),"0",SUM(V10:V12))</f>
        <v>0</v>
      </c>
      <c r="W9" s="431">
        <f t="shared" si="1"/>
        <v>4913734000</v>
      </c>
      <c r="X9" s="432" t="e">
        <f t="shared" si="1"/>
        <v>#VALUE!</v>
      </c>
      <c r="Y9" s="433"/>
      <c r="AB9" s="435"/>
    </row>
    <row r="10" spans="1:29" s="440" customFormat="1" ht="18" customHeight="1" thickTop="1">
      <c r="A10" s="436"/>
      <c r="B10" s="437" t="s">
        <v>509</v>
      </c>
      <c r="C10" s="438">
        <f t="shared" ref="C10:H10" si="2">IF((SUM(C13,C16,C21,C25:C31,C35:C36,C54,C58,C61,C63)=0),"",SUM(C13,C16,C21,C25:C31,C35:C36,C54,C58,C61,C63))</f>
        <v>136850000</v>
      </c>
      <c r="D10" s="438" t="str">
        <f t="shared" si="2"/>
        <v/>
      </c>
      <c r="E10" s="438">
        <f t="shared" si="2"/>
        <v>136850000</v>
      </c>
      <c r="F10" s="438">
        <f t="shared" si="2"/>
        <v>3370224000</v>
      </c>
      <c r="G10" s="438" t="str">
        <f t="shared" si="2"/>
        <v/>
      </c>
      <c r="H10" s="438">
        <f t="shared" si="2"/>
        <v>3370224000</v>
      </c>
      <c r="I10" s="438">
        <f>IF((SUM(I13,I16,I21,I25:I31,I34:I36,I54,I58,I61,I63)=0),"",SUM(I13,I16,I21,I25:I31,I34:I36,I54,I58,I61,I63))</f>
        <v>6631000</v>
      </c>
      <c r="J10" s="438" t="str">
        <f>IF((SUM(J13,J16,J21,J25:J31,J34:J36,J54,J58,J61,J63)=0),"",SUM(J13,J16,J21,J25:J31,J34:J36,J54,J58,J61,J63))</f>
        <v/>
      </c>
      <c r="K10" s="438">
        <f>IF((SUM(K13,K16,K21,K25:K31,K34:K36,K54,K58,K61,K63)=0),"",SUM(K13,K16,K21,K25:K31,K34:K36,K54,K58,K61,K63))</f>
        <v>6631000</v>
      </c>
      <c r="L10" s="438">
        <f t="shared" ref="L10:T10" si="3">IF((SUM(L13,L16,L21,L25:L31,L35:L36,L54,L58,L61,L63)=0),"",SUM(L13,L16,L21,L25:L31,L35:L36,L54,L58,L61,L63))</f>
        <v>86050000</v>
      </c>
      <c r="M10" s="438" t="str">
        <f t="shared" si="3"/>
        <v/>
      </c>
      <c r="N10" s="438">
        <f t="shared" si="3"/>
        <v>86050000</v>
      </c>
      <c r="O10" s="438">
        <f t="shared" si="3"/>
        <v>4578000</v>
      </c>
      <c r="P10" s="438" t="str">
        <f t="shared" si="3"/>
        <v/>
      </c>
      <c r="Q10" s="438">
        <f t="shared" si="3"/>
        <v>4578000</v>
      </c>
      <c r="R10" s="438">
        <f t="shared" si="3"/>
        <v>930000000</v>
      </c>
      <c r="S10" s="438" t="str">
        <f t="shared" si="3"/>
        <v/>
      </c>
      <c r="T10" s="438">
        <f t="shared" si="3"/>
        <v>930000000</v>
      </c>
      <c r="U10" s="438">
        <f>IF((SUM(U13,U16,U21,U25:U31,U34:U36,U54,U58,U61,U63)=0),"",SUM(U13,U16,U21,U25:U31,U34:U36,U54,U58,U61,U63))</f>
        <v>4900025000</v>
      </c>
      <c r="V10" s="1402" t="str">
        <f>IF((SUM(V13,V16,V21,V25:V31,V34:V36,V54,V58,V61,V63)=0),"0",SUM(V13,V16,V21,V25:V31,V34:V36,V54,V58,V61,V63))</f>
        <v>0</v>
      </c>
      <c r="W10" s="438">
        <f>IF((SUM(W13,W16,W21,W25:W31,W34:W36,W54,W58,W61,W63)=0),"",SUM(W13,W16,W21,W25:W31,W34:W36,W54,W58,W61,W63))</f>
        <v>4900025000</v>
      </c>
      <c r="X10" s="438" t="e">
        <f>IF((SUM(X13,X16,X21,X25:X31,X35:X36,X54,X58,X61,X63)=0),"",SUM(X13,X16,X21,X25:X31,X35:X36,X54,X58,X61,X63))</f>
        <v>#VALUE!</v>
      </c>
      <c r="Y10" s="439"/>
      <c r="AA10" s="441"/>
      <c r="AB10" s="441"/>
    </row>
    <row r="11" spans="1:29" s="440" customFormat="1" ht="18" customHeight="1">
      <c r="A11" s="442"/>
      <c r="B11" s="443" t="s">
        <v>510</v>
      </c>
      <c r="C11" s="444">
        <f t="shared" ref="C11:X11" si="4">IF((SUM(C23,C55,C59,C64)=0),"",SUM(C23,C55,C59,C64))</f>
        <v>2910000</v>
      </c>
      <c r="D11" s="444" t="str">
        <f t="shared" si="4"/>
        <v/>
      </c>
      <c r="E11" s="444">
        <f t="shared" si="4"/>
        <v>2910000</v>
      </c>
      <c r="F11" s="444" t="str">
        <f t="shared" si="4"/>
        <v/>
      </c>
      <c r="G11" s="444" t="str">
        <f t="shared" si="4"/>
        <v/>
      </c>
      <c r="H11" s="444" t="str">
        <f t="shared" si="4"/>
        <v/>
      </c>
      <c r="I11" s="444" t="str">
        <f t="shared" si="4"/>
        <v/>
      </c>
      <c r="J11" s="444" t="str">
        <f t="shared" si="4"/>
        <v/>
      </c>
      <c r="K11" s="444" t="str">
        <f t="shared" si="4"/>
        <v/>
      </c>
      <c r="L11" s="444" t="str">
        <f t="shared" si="4"/>
        <v/>
      </c>
      <c r="M11" s="444" t="str">
        <f t="shared" si="4"/>
        <v/>
      </c>
      <c r="N11" s="444" t="str">
        <f t="shared" si="4"/>
        <v/>
      </c>
      <c r="O11" s="444" t="str">
        <f t="shared" si="4"/>
        <v/>
      </c>
      <c r="P11" s="444" t="str">
        <f t="shared" si="4"/>
        <v/>
      </c>
      <c r="Q11" s="444" t="str">
        <f t="shared" si="4"/>
        <v/>
      </c>
      <c r="R11" s="444" t="str">
        <f t="shared" si="4"/>
        <v/>
      </c>
      <c r="S11" s="444" t="str">
        <f t="shared" si="4"/>
        <v/>
      </c>
      <c r="T11" s="444" t="str">
        <f t="shared" si="4"/>
        <v/>
      </c>
      <c r="U11" s="444">
        <f t="shared" si="4"/>
        <v>11972000</v>
      </c>
      <c r="V11" s="1403" t="str">
        <f>IF((SUM(V23,V55,V59,V64)=0),"0",SUM(V23,V55,V59,V64))</f>
        <v>0</v>
      </c>
      <c r="W11" s="444">
        <f t="shared" si="4"/>
        <v>11972000</v>
      </c>
      <c r="X11" s="445" t="e">
        <f t="shared" si="4"/>
        <v>#VALUE!</v>
      </c>
      <c r="Y11" s="439"/>
      <c r="AB11" s="441"/>
    </row>
    <row r="12" spans="1:29" s="440" customFormat="1" ht="18" customHeight="1" thickBot="1">
      <c r="A12" s="446"/>
      <c r="B12" s="447" t="s">
        <v>511</v>
      </c>
      <c r="C12" s="448">
        <f t="shared" ref="C12:X12" si="5">IF((SUM(C24,C56,C60,C65)=0),"",SUM(C24,C56,C60,C65))</f>
        <v>90000</v>
      </c>
      <c r="D12" s="448" t="str">
        <f t="shared" si="5"/>
        <v/>
      </c>
      <c r="E12" s="448">
        <f t="shared" si="5"/>
        <v>90000</v>
      </c>
      <c r="F12" s="448" t="str">
        <f t="shared" si="5"/>
        <v/>
      </c>
      <c r="G12" s="448" t="str">
        <f t="shared" si="5"/>
        <v/>
      </c>
      <c r="H12" s="448" t="str">
        <f t="shared" si="5"/>
        <v/>
      </c>
      <c r="I12" s="448" t="str">
        <f t="shared" si="5"/>
        <v/>
      </c>
      <c r="J12" s="448" t="str">
        <f t="shared" si="5"/>
        <v/>
      </c>
      <c r="K12" s="448" t="str">
        <f t="shared" si="5"/>
        <v/>
      </c>
      <c r="L12" s="448" t="str">
        <f t="shared" si="5"/>
        <v/>
      </c>
      <c r="M12" s="448" t="str">
        <f t="shared" si="5"/>
        <v/>
      </c>
      <c r="N12" s="448" t="str">
        <f t="shared" si="5"/>
        <v/>
      </c>
      <c r="O12" s="448" t="str">
        <f t="shared" si="5"/>
        <v/>
      </c>
      <c r="P12" s="448" t="str">
        <f t="shared" si="5"/>
        <v/>
      </c>
      <c r="Q12" s="448" t="str">
        <f t="shared" si="5"/>
        <v/>
      </c>
      <c r="R12" s="448" t="str">
        <f t="shared" si="5"/>
        <v/>
      </c>
      <c r="S12" s="448" t="str">
        <f t="shared" si="5"/>
        <v/>
      </c>
      <c r="T12" s="448" t="str">
        <f t="shared" si="5"/>
        <v/>
      </c>
      <c r="U12" s="448">
        <f t="shared" si="5"/>
        <v>1737000</v>
      </c>
      <c r="V12" s="1404" t="str">
        <f>IF((SUM(V24,V56,V60,V65)=0),"0",SUM(V24,V56,V60,V65))</f>
        <v>0</v>
      </c>
      <c r="W12" s="448">
        <f t="shared" si="5"/>
        <v>1737000</v>
      </c>
      <c r="X12" s="449" t="e">
        <f t="shared" si="5"/>
        <v>#VALUE!</v>
      </c>
      <c r="Y12" s="439"/>
      <c r="AB12" s="441"/>
    </row>
    <row r="13" spans="1:29" s="434" customFormat="1" ht="18" customHeight="1" thickBot="1">
      <c r="A13" s="450" t="s">
        <v>512</v>
      </c>
      <c r="B13" s="451" t="s">
        <v>513</v>
      </c>
      <c r="C13" s="452"/>
      <c r="D13" s="452"/>
      <c r="E13" s="452"/>
      <c r="F13" s="452"/>
      <c r="G13" s="452"/>
      <c r="H13" s="452"/>
      <c r="I13" s="452"/>
      <c r="J13" s="452"/>
      <c r="K13" s="452"/>
      <c r="L13" s="452"/>
      <c r="M13" s="452"/>
      <c r="N13" s="452"/>
      <c r="O13" s="452"/>
      <c r="P13" s="452"/>
      <c r="Q13" s="452"/>
      <c r="R13" s="452">
        <f t="shared" ref="R13:W13" si="6">IF((SUM(R14:R15)=0),"",SUM(R14:R15))</f>
        <v>146575000</v>
      </c>
      <c r="S13" s="452" t="str">
        <f t="shared" si="6"/>
        <v/>
      </c>
      <c r="T13" s="452">
        <f t="shared" si="6"/>
        <v>146575000</v>
      </c>
      <c r="U13" s="452">
        <f t="shared" si="6"/>
        <v>146575000</v>
      </c>
      <c r="V13" s="1405" t="str">
        <f>IF((SUM(V14:V15)=0),"0",SUM(V14:V15))</f>
        <v>0</v>
      </c>
      <c r="W13" s="452">
        <f t="shared" si="6"/>
        <v>146575000</v>
      </c>
      <c r="X13" s="453" t="e">
        <f>IF((SUM(X14:X15)=0),"",(SUM(X14:X15)))</f>
        <v>#VALUE!</v>
      </c>
      <c r="Y13" s="433" t="str">
        <f>IF((SUM(Y14:Y15)=0),"",(SUM(Y14:Y15)))</f>
        <v/>
      </c>
      <c r="Z13" s="454" t="str">
        <f>IF((SUM(Z14:Z15)=0),"",(SUM(Z14:Z15)))</f>
        <v/>
      </c>
      <c r="AA13" s="435" t="str">
        <f>IF((SUM(AA14:AA15)=0),"",(SUM(AA14:AA15)))</f>
        <v/>
      </c>
      <c r="AB13" s="435"/>
      <c r="AC13" s="435"/>
    </row>
    <row r="14" spans="1:29" s="460" customFormat="1" ht="18" customHeight="1">
      <c r="A14" s="455"/>
      <c r="B14" s="456" t="s">
        <v>514</v>
      </c>
      <c r="C14" s="457"/>
      <c r="D14" s="457"/>
      <c r="E14" s="457"/>
      <c r="F14" s="457"/>
      <c r="G14" s="457"/>
      <c r="H14" s="457"/>
      <c r="I14" s="457"/>
      <c r="J14" s="457"/>
      <c r="K14" s="457"/>
      <c r="L14" s="457"/>
      <c r="M14" s="457"/>
      <c r="N14" s="457"/>
      <c r="O14" s="457"/>
      <c r="P14" s="457"/>
      <c r="Q14" s="457"/>
      <c r="R14" s="457">
        <f>IF(('Pl 2016-20 PFC'!D344=0),"",'Pl 2016-20 PFC'!D344)</f>
        <v>143000000</v>
      </c>
      <c r="S14" s="457" t="str">
        <f>IF(('Pl 2016-20 PFC'!E344=0),"",'Pl 2016-20 PFC'!E344)</f>
        <v/>
      </c>
      <c r="T14" s="457">
        <f>IF(('Pl 2016-20 PFC'!F344=0),"",'Pl 2016-20 PFC'!F344)</f>
        <v>143000000</v>
      </c>
      <c r="U14" s="457">
        <f t="shared" ref="U14:W15" si="7">IF((SUM(C14,F14,I14,L14,O14,R14)=0),"",(SUM(C14,F14,I14,L14,O14,R14)))</f>
        <v>143000000</v>
      </c>
      <c r="V14" s="1406" t="str">
        <f>IF((SUM(D14,G14,J14,M14,P14,S14)=0),"0",(SUM(D14,G14,J14,M14,P14,S14)))</f>
        <v>0</v>
      </c>
      <c r="W14" s="457">
        <f t="shared" si="7"/>
        <v>143000000</v>
      </c>
      <c r="X14" s="458" t="e">
        <f>"$#ODWOŁANIE$#ODWOŁANIE"/"$#ODWOŁANIE$#ODWOŁANIE"%</f>
        <v>#VALUE!</v>
      </c>
      <c r="Y14" s="433"/>
      <c r="Z14" s="459"/>
      <c r="AA14" s="433"/>
      <c r="AB14" s="433"/>
      <c r="AC14" s="433"/>
    </row>
    <row r="15" spans="1:29" s="460" customFormat="1" ht="18" customHeight="1" thickBot="1">
      <c r="A15" s="461"/>
      <c r="B15" s="462" t="s">
        <v>515</v>
      </c>
      <c r="C15" s="463"/>
      <c r="D15" s="463"/>
      <c r="E15" s="463"/>
      <c r="F15" s="463"/>
      <c r="G15" s="463"/>
      <c r="H15" s="463"/>
      <c r="I15" s="463"/>
      <c r="J15" s="463"/>
      <c r="K15" s="463"/>
      <c r="L15" s="463"/>
      <c r="M15" s="463"/>
      <c r="N15" s="463"/>
      <c r="O15" s="463"/>
      <c r="P15" s="463"/>
      <c r="Q15" s="463"/>
      <c r="R15" s="463">
        <f>IF(('Pl 2016-20 PFC'!D346=0),"",'Pl 2016-20 PFC'!D346)</f>
        <v>3575000</v>
      </c>
      <c r="S15" s="463" t="str">
        <f>IF(('Pl 2016-20 PFC'!E346=0),"",'Pl 2016-20 PFC'!E346)</f>
        <v/>
      </c>
      <c r="T15" s="463">
        <f>IF(('Pl 2016-20 PFC'!F346=0),"",'Pl 2016-20 PFC'!F346)</f>
        <v>3575000</v>
      </c>
      <c r="U15" s="463">
        <f t="shared" si="7"/>
        <v>3575000</v>
      </c>
      <c r="V15" s="1407" t="str">
        <f>IF((SUM(D15,G15,J15,M15,P15,S15)=0),"0",(SUM(D15,G15,J15,M15,P15,S15)))</f>
        <v>0</v>
      </c>
      <c r="W15" s="463">
        <f t="shared" si="7"/>
        <v>3575000</v>
      </c>
      <c r="X15" s="458" t="e">
        <f>"$#ODWOŁANIE$#ODWOŁANIE"/"$#ODWOŁANIE$#ODWOŁANIE"%</f>
        <v>#VALUE!</v>
      </c>
      <c r="Y15" s="433"/>
      <c r="Z15" s="459"/>
      <c r="AA15" s="433"/>
      <c r="AB15" s="433"/>
      <c r="AC15" s="433"/>
    </row>
    <row r="16" spans="1:29" s="434" customFormat="1" ht="18" customHeight="1" thickBot="1">
      <c r="A16" s="464" t="s">
        <v>516</v>
      </c>
      <c r="B16" s="465" t="s">
        <v>517</v>
      </c>
      <c r="C16" s="466"/>
      <c r="D16" s="466"/>
      <c r="E16" s="466"/>
      <c r="F16" s="466"/>
      <c r="G16" s="466"/>
      <c r="H16" s="466"/>
      <c r="I16" s="466"/>
      <c r="J16" s="466"/>
      <c r="K16" s="466"/>
      <c r="L16" s="466"/>
      <c r="M16" s="466"/>
      <c r="N16" s="466"/>
      <c r="O16" s="466"/>
      <c r="P16" s="466"/>
      <c r="Q16" s="466"/>
      <c r="R16" s="466">
        <f t="shared" ref="R16:W16" si="8">IF((SUM(R17:R18)=0),"",SUM(R17:R18))</f>
        <v>783425000</v>
      </c>
      <c r="S16" s="466" t="str">
        <f t="shared" si="8"/>
        <v/>
      </c>
      <c r="T16" s="466">
        <f t="shared" si="8"/>
        <v>783425000</v>
      </c>
      <c r="U16" s="466">
        <f t="shared" si="8"/>
        <v>783425000</v>
      </c>
      <c r="V16" s="1408" t="str">
        <f>IF((SUM(V17:V18)=0),"0",SUM(V17:V18))</f>
        <v>0</v>
      </c>
      <c r="W16" s="466">
        <f t="shared" si="8"/>
        <v>783425000</v>
      </c>
      <c r="X16" s="467" t="e">
        <f>IF((SUM(X17:X18)=0),"",(SUM(X17:X18)))</f>
        <v>#VALUE!</v>
      </c>
      <c r="Y16" s="433"/>
      <c r="Z16" s="454"/>
      <c r="AA16" s="454"/>
      <c r="AB16" s="435"/>
      <c r="AC16" s="435"/>
    </row>
    <row r="17" spans="1:29" s="460" customFormat="1" ht="18" customHeight="1">
      <c r="A17" s="455"/>
      <c r="B17" s="456" t="s">
        <v>514</v>
      </c>
      <c r="C17" s="457"/>
      <c r="D17" s="457"/>
      <c r="E17" s="457"/>
      <c r="F17" s="457"/>
      <c r="G17" s="457"/>
      <c r="H17" s="457"/>
      <c r="I17" s="457"/>
      <c r="J17" s="457"/>
      <c r="K17" s="457"/>
      <c r="L17" s="457"/>
      <c r="M17" s="457"/>
      <c r="N17" s="457"/>
      <c r="O17" s="457"/>
      <c r="P17" s="457"/>
      <c r="Q17" s="457"/>
      <c r="R17" s="457">
        <f>IF(('Pl 2016-20 PFC'!D348=0),"",'Pl 2016-20 PFC'!D348)</f>
        <v>764317000</v>
      </c>
      <c r="S17" s="457" t="str">
        <f>IF(('Pl 2016-20 PFC'!E348=0),"",'Pl 2016-20 PFC'!E348)</f>
        <v/>
      </c>
      <c r="T17" s="457">
        <f>IF(('Pl 2016-20 PFC'!F348=0),"",'Pl 2016-20 PFC'!F348)</f>
        <v>764317000</v>
      </c>
      <c r="U17" s="457">
        <f t="shared" ref="U17:W18" si="9">IF((SUM(C17,F17,I17,L17,O17,R17)=0),"",(SUM(C17,F17,I17,L17,O17,R17)))</f>
        <v>764317000</v>
      </c>
      <c r="V17" s="1406" t="str">
        <f>IF((SUM(D17,G17,J17,M17,P17,S17)=0),"0",(SUM(D17,G17,J17,M17,P17,S17)))</f>
        <v>0</v>
      </c>
      <c r="W17" s="457">
        <f t="shared" si="9"/>
        <v>764317000</v>
      </c>
      <c r="X17" s="458" t="e">
        <f>"$#ODWOŁANIE$#ODWOŁANIE"/"$#ODWOŁANIE$#ODWOŁANIE"%</f>
        <v>#VALUE!</v>
      </c>
      <c r="Y17" s="433"/>
      <c r="Z17" s="459"/>
      <c r="AA17" s="459"/>
      <c r="AB17" s="433"/>
      <c r="AC17" s="433"/>
    </row>
    <row r="18" spans="1:29" s="460" customFormat="1" ht="18" customHeight="1" thickBot="1">
      <c r="A18" s="461"/>
      <c r="B18" s="462" t="s">
        <v>515</v>
      </c>
      <c r="C18" s="463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  <c r="O18" s="463"/>
      <c r="P18" s="463"/>
      <c r="Q18" s="463"/>
      <c r="R18" s="463">
        <f>IF(('Pl 2016-20 PFC'!D350=0),"",'Pl 2016-20 PFC'!D350)</f>
        <v>19108000</v>
      </c>
      <c r="S18" s="463" t="str">
        <f>IF(('Pl 2016-20 PFC'!E350=0),"",'Pl 2016-20 PFC'!E350)</f>
        <v/>
      </c>
      <c r="T18" s="463">
        <f>IF(('Pl 2016-20 PFC'!F350=0),"",'Pl 2016-20 PFC'!F350)</f>
        <v>19108000</v>
      </c>
      <c r="U18" s="463">
        <f t="shared" si="9"/>
        <v>19108000</v>
      </c>
      <c r="V18" s="1407" t="str">
        <f>IF((SUM(D18,G18,J18,M18,P18,S18)=0),"0",(SUM(D18,G18,J18,M18,P18,S18)))</f>
        <v>0</v>
      </c>
      <c r="W18" s="463">
        <f t="shared" si="9"/>
        <v>19108000</v>
      </c>
      <c r="X18" s="458" t="e">
        <f>"$#ODWOŁANIE$#ODWOŁANIE"/"$#ODWOŁANIE$#ODWOŁANIE"%</f>
        <v>#VALUE!</v>
      </c>
      <c r="Y18" s="433"/>
      <c r="Z18" s="459"/>
      <c r="AA18" s="459"/>
      <c r="AB18" s="433"/>
      <c r="AC18" s="433"/>
    </row>
    <row r="19" spans="1:29" s="434" customFormat="1" ht="18" customHeight="1" thickBot="1">
      <c r="A19" s="464" t="s">
        <v>518</v>
      </c>
      <c r="B19" s="465" t="s">
        <v>519</v>
      </c>
      <c r="C19" s="466">
        <f t="shared" ref="C19:W19" si="10">IF((SUM(C20,C36)=0),"",SUM(C20,C36))</f>
        <v>139850000</v>
      </c>
      <c r="D19" s="466" t="str">
        <f t="shared" si="10"/>
        <v/>
      </c>
      <c r="E19" s="466">
        <f t="shared" si="10"/>
        <v>139850000</v>
      </c>
      <c r="F19" s="466">
        <f t="shared" si="10"/>
        <v>3370224000</v>
      </c>
      <c r="G19" s="466" t="str">
        <f t="shared" si="10"/>
        <v/>
      </c>
      <c r="H19" s="466">
        <f t="shared" si="10"/>
        <v>3370224000</v>
      </c>
      <c r="I19" s="466">
        <f t="shared" si="10"/>
        <v>2800000</v>
      </c>
      <c r="J19" s="466" t="str">
        <f t="shared" si="10"/>
        <v/>
      </c>
      <c r="K19" s="466">
        <f t="shared" si="10"/>
        <v>2800000</v>
      </c>
      <c r="L19" s="466">
        <f t="shared" si="10"/>
        <v>86050000</v>
      </c>
      <c r="M19" s="466" t="str">
        <f t="shared" si="10"/>
        <v/>
      </c>
      <c r="N19" s="466">
        <f t="shared" si="10"/>
        <v>86050000</v>
      </c>
      <c r="O19" s="466">
        <f t="shared" si="10"/>
        <v>4578000</v>
      </c>
      <c r="P19" s="466" t="str">
        <f t="shared" si="10"/>
        <v/>
      </c>
      <c r="Q19" s="466">
        <f t="shared" si="10"/>
        <v>4578000</v>
      </c>
      <c r="R19" s="466" t="str">
        <f t="shared" si="10"/>
        <v/>
      </c>
      <c r="S19" s="466" t="str">
        <f t="shared" si="10"/>
        <v/>
      </c>
      <c r="T19" s="466" t="str">
        <f t="shared" si="10"/>
        <v/>
      </c>
      <c r="U19" s="466">
        <f t="shared" si="10"/>
        <v>3603502000</v>
      </c>
      <c r="V19" s="1408" t="str">
        <f>IF((SUM(V20,V36)=0),"0",SUM(V20,V36))</f>
        <v>0</v>
      </c>
      <c r="W19" s="466">
        <f t="shared" si="10"/>
        <v>3603502000</v>
      </c>
      <c r="X19" s="453" t="e">
        <f>IF((SUM(X20,X36,"$#ODWOŁANIE$#ODWOŁANIE")=0),"",SUM(X20,X36,"$#ODWOŁANIE$#ODWOŁANIE"))</f>
        <v>#VALUE!</v>
      </c>
      <c r="Y19" s="433"/>
      <c r="Z19" s="454"/>
      <c r="AA19" s="454"/>
      <c r="AB19" s="454"/>
      <c r="AC19" s="454"/>
    </row>
    <row r="20" spans="1:29" s="472" customFormat="1" ht="18" customHeight="1" thickBot="1">
      <c r="A20" s="468" t="s">
        <v>520</v>
      </c>
      <c r="B20" s="469" t="s">
        <v>521</v>
      </c>
      <c r="C20" s="466">
        <f t="shared" ref="C20:H20" si="11">IF((SUM(C21,C22,C25:C31,C35:C35)=0),"",SUM(C21,C22,C25:C31,C35:C35))</f>
        <v>63350000</v>
      </c>
      <c r="D20" s="466" t="str">
        <f t="shared" si="11"/>
        <v/>
      </c>
      <c r="E20" s="466">
        <f t="shared" si="11"/>
        <v>63350000</v>
      </c>
      <c r="F20" s="466">
        <f t="shared" si="11"/>
        <v>3358924000</v>
      </c>
      <c r="G20" s="466" t="str">
        <f t="shared" si="11"/>
        <v/>
      </c>
      <c r="H20" s="466">
        <f t="shared" si="11"/>
        <v>3358924000</v>
      </c>
      <c r="I20" s="466">
        <f>IF((SUM(I21,I22,I25:I31,I34,I35:I35)=0),"",SUM(I21,I22,I34,I25:I31,I35:I35))</f>
        <v>2800000</v>
      </c>
      <c r="J20" s="466" t="str">
        <f>IF((SUM(J21,J22,J25:J31,J34,J35:J35)=0),"",SUM(J21,J22,J34,J25:J31,J35:J35))</f>
        <v/>
      </c>
      <c r="K20" s="466">
        <f>IF((SUM(K21,K22,K25:K31,K34,K35:K35)=0),"",SUM(K21,K22,K34,K25:K31,K35:K35))</f>
        <v>2800000</v>
      </c>
      <c r="L20" s="466">
        <f t="shared" ref="L20:T20" si="12">IF((SUM(L21,L22,L25:L31,L35:L35)=0),"",SUM(L21,L22,L25:L31,L35:L35))</f>
        <v>46050000</v>
      </c>
      <c r="M20" s="466" t="str">
        <f t="shared" si="12"/>
        <v/>
      </c>
      <c r="N20" s="466">
        <f t="shared" si="12"/>
        <v>46050000</v>
      </c>
      <c r="O20" s="466">
        <f t="shared" si="12"/>
        <v>4378000</v>
      </c>
      <c r="P20" s="466" t="str">
        <f t="shared" si="12"/>
        <v/>
      </c>
      <c r="Q20" s="466">
        <f t="shared" si="12"/>
        <v>4378000</v>
      </c>
      <c r="R20" s="466" t="str">
        <f t="shared" si="12"/>
        <v/>
      </c>
      <c r="S20" s="466" t="str">
        <f t="shared" si="12"/>
        <v/>
      </c>
      <c r="T20" s="466" t="str">
        <f t="shared" si="12"/>
        <v/>
      </c>
      <c r="U20" s="466">
        <f>IF((SUM(U21,U22,U25:U31,U34:U35)=0),"",SUM(U21,U22,U25:U31,U34:U35))</f>
        <v>3475502000</v>
      </c>
      <c r="V20" s="1408" t="str">
        <f>IF((SUM(V21,V22,V25:V31,V34:V35)=0),"0",SUM(V21,V22,V25:V31,V34:V35))</f>
        <v>0</v>
      </c>
      <c r="W20" s="466">
        <f>IF((SUM(W21,W22,W25:W31,W34:W35)=0),"",SUM(W21,W22,W25:W31,W34:W35))</f>
        <v>3475502000</v>
      </c>
      <c r="X20" s="453" t="e">
        <f>IF((SUM(X21,X22,"$#ODWOŁANIE$#ODWOŁANIE",X25:X31,X35:X35)=0),"",SUM(X21,X22,"$#ODWOŁANIE$#ODWOŁANIE",X25:X31,X35:X35))</f>
        <v>#VALUE!</v>
      </c>
      <c r="Y20" s="470" t="e">
        <f>IF((SUM(Y21,Y22,"$#ODWOŁANIE$#ODWOŁANIE",Y25:Y31,Y35:Y35)=0),"",SUM(Y21,Y22,"$#ODWOŁANIE$#ODWOŁANIE",Y25:Y31,Y35:Y35))</f>
        <v>#VALUE!</v>
      </c>
      <c r="Z20" s="471" t="e">
        <f>IF((SUM(Z21,Z22,"$#ODWOŁANIE$#ODWOŁANIE",Z25:Z31,Z35:Z35)=0),"",SUM(Z21,Z22,"$#ODWOŁANIE$#ODWOŁANIE",Z25:Z31,Z35:Z35))</f>
        <v>#VALUE!</v>
      </c>
      <c r="AA20" s="471" t="e">
        <f>IF((SUM(AA21,AA22,"$#ODWOŁANIE$#ODWOŁANIE",AA25:AA31,AA35:AA35)=0),"",SUM(AA21,AA22,"$#ODWOŁANIE$#ODWOŁANIE",AA25:AA31,AA35:AA35))</f>
        <v>#VALUE!</v>
      </c>
      <c r="AB20" s="471"/>
      <c r="AC20" s="471"/>
    </row>
    <row r="21" spans="1:29" s="1199" customFormat="1" ht="15.75" customHeight="1">
      <c r="A21" s="1194" t="s">
        <v>522</v>
      </c>
      <c r="B21" s="1195" t="s">
        <v>523</v>
      </c>
      <c r="C21" s="1196">
        <f>IF(('Pl 2016-20 PFC'!D132=0),"",'Pl 2016-20 PFC'!D132)</f>
        <v>2000000</v>
      </c>
      <c r="D21" s="1196" t="str">
        <f>IF(('Pl 2016-20 PFC'!E132=0),"",'Pl 2016-20 PFC'!E132)</f>
        <v/>
      </c>
      <c r="E21" s="1196">
        <f>IF(('Pl 2016-20 PFC'!F132=0),"",'Pl 2016-20 PFC'!F132)</f>
        <v>2000000</v>
      </c>
      <c r="F21" s="1196">
        <f>IF(('Pl 2016-20 PFC'!D170=0),"",'Pl 2016-20 PFC'!D170)</f>
        <v>1000000</v>
      </c>
      <c r="G21" s="1196" t="str">
        <f>IF(('Pl 2016-20 PFC'!E170=0),"",'Pl 2016-20 PFC'!E170)</f>
        <v/>
      </c>
      <c r="H21" s="1196">
        <f>IF(('Pl 2016-20 PFC'!F170=0),"",'Pl 2016-20 PFC'!F170)</f>
        <v>1000000</v>
      </c>
      <c r="I21" s="1196"/>
      <c r="J21" s="1196"/>
      <c r="K21" s="1196"/>
      <c r="L21" s="1196">
        <f>IF(('Pl 2016-20 PFC'!D305=0),"",'Pl 2016-20 PFC'!D305)</f>
        <v>45500000</v>
      </c>
      <c r="M21" s="1196" t="str">
        <f>IF(('Pl 2016-20 PFC'!E305=0),"",'Pl 2016-20 PFC'!E305)</f>
        <v/>
      </c>
      <c r="N21" s="1196">
        <f>IF(('Pl 2016-20 PFC'!F305=0),"",'Pl 2016-20 PFC'!F305)</f>
        <v>45500000</v>
      </c>
      <c r="O21" s="1196">
        <f>IF(('Pl 2016-20 PFC'!D324=0),"",'Pl 2016-20 PFC'!D324)</f>
        <v>1500000</v>
      </c>
      <c r="P21" s="1196" t="str">
        <f>IF(('Pl 2016-20 PFC'!E324=0),"",'Pl 2016-20 PFC'!E324)</f>
        <v/>
      </c>
      <c r="Q21" s="1196">
        <f>IF(('Pl 2016-20 PFC'!F324=0),"",'Pl 2016-20 PFC'!F324)</f>
        <v>1500000</v>
      </c>
      <c r="R21" s="1196"/>
      <c r="S21" s="1196"/>
      <c r="T21" s="1196"/>
      <c r="U21" s="1196">
        <f t="shared" ref="U21:U42" si="13">IF((SUM(C21,F21,I21,L21,O21,R21)=0),"",(SUM(C21,F21,I21,L21,O21,R21)))</f>
        <v>50000000</v>
      </c>
      <c r="V21" s="1220" t="str">
        <f>IF((SUM(D21,G21,J21,M21,P21,S21)=0),"0",(SUM(D21,G21,J21,M21,P21,S21)))</f>
        <v>0</v>
      </c>
      <c r="W21" s="1196">
        <f t="shared" ref="W21:W42" si="14">IF((SUM(E21,H21,K21,N21,Q21,T21)=0),"",(SUM(E21,H21,K21,N21,Q21,T21)))</f>
        <v>50000000</v>
      </c>
      <c r="X21" s="1197" t="e">
        <f>"$#ODWOŁANIE$#ODWOŁANIE"/"$#ODWOŁANIE$#ODWOŁANIE"%</f>
        <v>#VALUE!</v>
      </c>
      <c r="Y21" s="1198"/>
      <c r="AB21" s="1200"/>
    </row>
    <row r="22" spans="1:29" s="1203" customFormat="1" ht="15.75" customHeight="1">
      <c r="A22" s="1194" t="s">
        <v>524</v>
      </c>
      <c r="B22" s="1195" t="s">
        <v>525</v>
      </c>
      <c r="C22" s="1196">
        <f t="shared" ref="C22:H22" si="15">IF((SUM(C23:C24)=0),"",SUM(C23:C24))</f>
        <v>3000000</v>
      </c>
      <c r="D22" s="1196" t="str">
        <f t="shared" si="15"/>
        <v/>
      </c>
      <c r="E22" s="1196">
        <f t="shared" si="15"/>
        <v>3000000</v>
      </c>
      <c r="F22" s="1196" t="str">
        <f t="shared" si="15"/>
        <v/>
      </c>
      <c r="G22" s="1196" t="str">
        <f t="shared" si="15"/>
        <v/>
      </c>
      <c r="H22" s="1196" t="str">
        <f t="shared" si="15"/>
        <v/>
      </c>
      <c r="I22" s="1196"/>
      <c r="J22" s="1196"/>
      <c r="K22" s="1196"/>
      <c r="L22" s="1196"/>
      <c r="M22" s="1196"/>
      <c r="N22" s="1196"/>
      <c r="O22" s="1196"/>
      <c r="P22" s="1196"/>
      <c r="Q22" s="1196"/>
      <c r="R22" s="1196" t="str">
        <f>IF((SUM(R23:R24)=0),"",SUM(R23:R24))</f>
        <v/>
      </c>
      <c r="S22" s="1196" t="str">
        <f>IF((SUM(S23:S24)=0),"",SUM(S23:S24))</f>
        <v/>
      </c>
      <c r="T22" s="1196" t="str">
        <f>IF((SUM(T23:T24)=0),"",SUM(T23:T24))</f>
        <v/>
      </c>
      <c r="U22" s="1196">
        <f t="shared" si="13"/>
        <v>3000000</v>
      </c>
      <c r="V22" s="1220" t="str">
        <f>IF((SUM(D22,G22,J22,M22,P22,S22)=0),"0",(SUM(D22,G22,J22,M22,P22,S22)))</f>
        <v>0</v>
      </c>
      <c r="W22" s="1196">
        <f t="shared" si="14"/>
        <v>3000000</v>
      </c>
      <c r="X22" s="1201" t="e">
        <f>SUM(X23:X24)</f>
        <v>#VALUE!</v>
      </c>
      <c r="Y22" s="1202"/>
      <c r="AB22" s="1204"/>
    </row>
    <row r="23" spans="1:29" s="1203" customFormat="1" ht="15.75" customHeight="1">
      <c r="A23" s="1194"/>
      <c r="B23" s="1205" t="s">
        <v>510</v>
      </c>
      <c r="C23" s="1206">
        <f>IF(('Pl 2016-20 PFC'!D215=0),"",'Pl 2016-20 PFC'!D215)</f>
        <v>2910000</v>
      </c>
      <c r="D23" s="1206" t="str">
        <f>IF(('Pl 2016-20 PFC'!E215=0),"",'Pl 2016-20 PFC'!E215)</f>
        <v/>
      </c>
      <c r="E23" s="1206">
        <f>IF(('Pl 2016-20 PFC'!F215=0),"",'Pl 2016-20 PFC'!F215)</f>
        <v>2910000</v>
      </c>
      <c r="F23" s="1206" t="str">
        <f>IF(('Pl 2016-20 PFC'!D216=0),"",'Pl 2016-20 PFC'!D216)</f>
        <v/>
      </c>
      <c r="G23" s="1206" t="str">
        <f>IF(('Pl 2016-20 PFC'!E216=0),"",'Pl 2016-20 PFC'!E216)</f>
        <v/>
      </c>
      <c r="H23" s="1206" t="str">
        <f>IF(('Pl 2016-20 PFC'!F216=0),"",'Pl 2016-20 PFC'!F216)</f>
        <v/>
      </c>
      <c r="I23" s="1206"/>
      <c r="J23" s="1206"/>
      <c r="K23" s="1206"/>
      <c r="L23" s="1206"/>
      <c r="M23" s="1206"/>
      <c r="N23" s="1206"/>
      <c r="O23" s="1206"/>
      <c r="P23" s="1206"/>
      <c r="Q23" s="1206"/>
      <c r="R23" s="1206"/>
      <c r="S23" s="1206"/>
      <c r="T23" s="1206"/>
      <c r="U23" s="1206">
        <f t="shared" si="13"/>
        <v>2910000</v>
      </c>
      <c r="V23" s="1409" t="str">
        <f t="shared" ref="V23:V42" si="16">IF((SUM(D23,G23,J23,M23,P23,S23)=0),"",(SUM(D23,G23,J23,M23,P23,S23)))</f>
        <v/>
      </c>
      <c r="W23" s="1206">
        <f t="shared" si="14"/>
        <v>2910000</v>
      </c>
      <c r="X23" s="1197" t="e">
        <f t="shared" ref="X23:X35" si="17">"$#ODWOŁANIE$#ODWOŁANIE"/"$#ODWOŁANIE$#ODWOŁANIE"%</f>
        <v>#VALUE!</v>
      </c>
      <c r="Y23" s="1202"/>
      <c r="AB23" s="1204"/>
    </row>
    <row r="24" spans="1:29" s="1203" customFormat="1">
      <c r="A24" s="1194"/>
      <c r="B24" s="1205" t="s">
        <v>511</v>
      </c>
      <c r="C24" s="1206">
        <f>IF(('Pl 2016-20 PFC'!D131=0),"",'Pl 2016-20 PFC'!D131)</f>
        <v>90000</v>
      </c>
      <c r="D24" s="1206" t="str">
        <f>IF(('Pl 2016-20 PFC'!E131=0),"",'Pl 2016-20 PFC'!E131)</f>
        <v/>
      </c>
      <c r="E24" s="1206">
        <f>IF(('Pl 2016-20 PFC'!F131=0),"",'Pl 2016-20 PFC'!F131)</f>
        <v>90000</v>
      </c>
      <c r="F24" s="1206" t="str">
        <f>IF(('Pl 2016-20 PFC'!D169=0),"",'Pl 2016-20 PFC'!D169)</f>
        <v/>
      </c>
      <c r="G24" s="1206" t="str">
        <f>IF(('Pl 2016-20 PFC'!E169=0),"",'Pl 2016-20 PFC'!E169)</f>
        <v/>
      </c>
      <c r="H24" s="1206" t="str">
        <f>IF(('Pl 2016-20 PFC'!F169=0),"",'Pl 2016-20 PFC'!F169)</f>
        <v/>
      </c>
      <c r="I24" s="1206"/>
      <c r="J24" s="1206"/>
      <c r="K24" s="1206"/>
      <c r="L24" s="1206"/>
      <c r="M24" s="1206"/>
      <c r="N24" s="1206"/>
      <c r="O24" s="1206"/>
      <c r="P24" s="1206"/>
      <c r="Q24" s="1206"/>
      <c r="R24" s="1206"/>
      <c r="S24" s="1206"/>
      <c r="T24" s="1206"/>
      <c r="U24" s="1206">
        <f t="shared" si="13"/>
        <v>90000</v>
      </c>
      <c r="V24" s="1409" t="str">
        <f t="shared" si="16"/>
        <v/>
      </c>
      <c r="W24" s="1206">
        <f t="shared" si="14"/>
        <v>90000</v>
      </c>
      <c r="X24" s="1197" t="e">
        <f t="shared" si="17"/>
        <v>#VALUE!</v>
      </c>
      <c r="Y24" s="1202"/>
      <c r="AB24" s="1204"/>
    </row>
    <row r="25" spans="1:29" s="1199" customFormat="1">
      <c r="A25" s="1194" t="s">
        <v>526</v>
      </c>
      <c r="B25" s="1195" t="s">
        <v>527</v>
      </c>
      <c r="C25" s="1196">
        <f>IF(('Pl 2016-20 PFC'!D133=0),"",'Pl 2016-20 PFC'!D133)</f>
        <v>57000000</v>
      </c>
      <c r="D25" s="1196" t="str">
        <f>IF(('Pl 2016-20 PFC'!E133=0),"",'Pl 2016-20 PFC'!E133)</f>
        <v/>
      </c>
      <c r="E25" s="1196">
        <f>IF(('Pl 2016-20 PFC'!F133=0),"",'Pl 2016-20 PFC'!F133)</f>
        <v>57000000</v>
      </c>
      <c r="F25" s="1196"/>
      <c r="G25" s="1196"/>
      <c r="H25" s="1196"/>
      <c r="I25" s="1196"/>
      <c r="J25" s="1196"/>
      <c r="K25" s="1196"/>
      <c r="L25" s="1196"/>
      <c r="M25" s="1196"/>
      <c r="N25" s="1196"/>
      <c r="O25" s="1196"/>
      <c r="P25" s="1196"/>
      <c r="Q25" s="1196"/>
      <c r="R25" s="1196"/>
      <c r="S25" s="1196"/>
      <c r="T25" s="1196"/>
      <c r="U25" s="1196">
        <f t="shared" si="13"/>
        <v>57000000</v>
      </c>
      <c r="V25" s="1220" t="str">
        <f t="shared" ref="V25:V31" si="18">IF((SUM(D25,G25,J25,M25,P25,S25)=0),"0",(SUM(D25,G25,J25,M25,P25,S25)))</f>
        <v>0</v>
      </c>
      <c r="W25" s="1196">
        <f t="shared" si="14"/>
        <v>57000000</v>
      </c>
      <c r="X25" s="1197" t="e">
        <f t="shared" si="17"/>
        <v>#VALUE!</v>
      </c>
      <c r="Y25" s="1198"/>
      <c r="AB25" s="1200"/>
    </row>
    <row r="26" spans="1:29" s="1199" customFormat="1" ht="31.5">
      <c r="A26" s="1194" t="s">
        <v>528</v>
      </c>
      <c r="B26" s="1207" t="s">
        <v>529</v>
      </c>
      <c r="C26" s="1196"/>
      <c r="D26" s="1196"/>
      <c r="E26" s="1196"/>
      <c r="F26" s="1196">
        <f>IF(('Pl 2016-20 PFC'!D174=0),"",'Pl 2016-20 PFC'!D174)</f>
        <v>15000</v>
      </c>
      <c r="G26" s="1196" t="str">
        <f>IF(('Pl 2016-20 PFC'!E174=0),"",'Pl 2016-20 PFC'!E174)</f>
        <v/>
      </c>
      <c r="H26" s="1196">
        <f>IF(('Pl 2016-20 PFC'!F174=0),"",'Pl 2016-20 PFC'!F174)</f>
        <v>15000</v>
      </c>
      <c r="I26" s="1196"/>
      <c r="J26" s="1196"/>
      <c r="K26" s="1196"/>
      <c r="L26" s="1196"/>
      <c r="M26" s="1196"/>
      <c r="N26" s="1196"/>
      <c r="O26" s="1196"/>
      <c r="P26" s="1196"/>
      <c r="Q26" s="1196"/>
      <c r="R26" s="1196"/>
      <c r="S26" s="1196"/>
      <c r="T26" s="1196"/>
      <c r="U26" s="1196">
        <f t="shared" si="13"/>
        <v>15000</v>
      </c>
      <c r="V26" s="1220" t="str">
        <f t="shared" si="18"/>
        <v>0</v>
      </c>
      <c r="W26" s="1196">
        <f t="shared" si="14"/>
        <v>15000</v>
      </c>
      <c r="X26" s="1197" t="e">
        <f t="shared" si="17"/>
        <v>#VALUE!</v>
      </c>
      <c r="Y26" s="1198"/>
      <c r="AB26" s="1200"/>
    </row>
    <row r="27" spans="1:29" s="1208" customFormat="1">
      <c r="A27" s="1194" t="s">
        <v>530</v>
      </c>
      <c r="B27" s="1195" t="s">
        <v>42</v>
      </c>
      <c r="C27" s="1196"/>
      <c r="D27" s="1196"/>
      <c r="E27" s="1196"/>
      <c r="F27" s="1196">
        <f>IF(('Pl 2016-20 PFC'!D165=0),"",'Pl 2016-20 PFC'!D165)</f>
        <v>103000000</v>
      </c>
      <c r="G27" s="1196" t="str">
        <f>IF(('Pl 2016-20 PFC'!E165=0),"",'Pl 2016-20 PFC'!E165)</f>
        <v/>
      </c>
      <c r="H27" s="1196">
        <f>IF(('Pl 2016-20 PFC'!F165=0),"",'Pl 2016-20 PFC'!F165)</f>
        <v>103000000</v>
      </c>
      <c r="I27" s="1196"/>
      <c r="J27" s="1196"/>
      <c r="K27" s="1196"/>
      <c r="L27" s="1196"/>
      <c r="M27" s="1196"/>
      <c r="N27" s="1196"/>
      <c r="O27" s="1196"/>
      <c r="P27" s="1196"/>
      <c r="Q27" s="1196"/>
      <c r="R27" s="1196"/>
      <c r="S27" s="1196"/>
      <c r="T27" s="1196"/>
      <c r="U27" s="1196">
        <f t="shared" si="13"/>
        <v>103000000</v>
      </c>
      <c r="V27" s="1220" t="str">
        <f t="shared" si="18"/>
        <v>0</v>
      </c>
      <c r="W27" s="1196">
        <f t="shared" si="14"/>
        <v>103000000</v>
      </c>
      <c r="X27" s="1197" t="e">
        <f t="shared" si="17"/>
        <v>#VALUE!</v>
      </c>
      <c r="Y27" s="1198"/>
      <c r="AB27" s="1209"/>
    </row>
    <row r="28" spans="1:29" s="1208" customFormat="1">
      <c r="A28" s="1194" t="s">
        <v>531</v>
      </c>
      <c r="B28" s="1195" t="s">
        <v>532</v>
      </c>
      <c r="C28" s="1196">
        <f>IF(('Pl 2016-20 PFC'!D135=0),"",'Pl 2016-20 PFC'!D135)</f>
        <v>50000</v>
      </c>
      <c r="D28" s="1196" t="str">
        <f>IF(('Pl 2016-20 PFC'!E135=0),"",'Pl 2016-20 PFC'!E135)</f>
        <v/>
      </c>
      <c r="E28" s="1196">
        <f>IF(('Pl 2016-20 PFC'!F135=0),"",'Pl 2016-20 PFC'!F135)</f>
        <v>50000</v>
      </c>
      <c r="F28" s="1196">
        <f>IF(('Pl 2016-20 PFC'!D176=0),"",'Pl 2016-20 PFC'!D176)</f>
        <v>244781000</v>
      </c>
      <c r="G28" s="1196" t="str">
        <f>IF(('Pl 2016-20 PFC'!E176=0),"",'Pl 2016-20 PFC'!E176)</f>
        <v/>
      </c>
      <c r="H28" s="1196">
        <f>IF(('Pl 2016-20 PFC'!F176=0),"",'Pl 2016-20 PFC'!F176)</f>
        <v>244781000</v>
      </c>
      <c r="I28" s="1196"/>
      <c r="J28" s="1196"/>
      <c r="K28" s="1196"/>
      <c r="L28" s="1196">
        <f>IF(('Pl 2016-20 PFC'!D306=0),"",'Pl 2016-20 PFC'!D306)</f>
        <v>450000</v>
      </c>
      <c r="M28" s="1196" t="str">
        <f>IF(('Pl 2016-20 PFC'!E306=0),"",'Pl 2016-20 PFC'!E306)</f>
        <v/>
      </c>
      <c r="N28" s="1196">
        <f>IF(('Pl 2016-20 PFC'!F306=0),"",'Pl 2016-20 PFC'!F306)</f>
        <v>450000</v>
      </c>
      <c r="O28" s="1196">
        <f>IF(('Pl 2016-20 PFC'!D327=0),"",'Pl 2016-20 PFC'!D327)</f>
        <v>1700000</v>
      </c>
      <c r="P28" s="1196" t="str">
        <f>IF(('Pl 2016-20 PFC'!E327=0),"",'Pl 2016-20 PFC'!E327)</f>
        <v/>
      </c>
      <c r="Q28" s="1196">
        <f>IF(('Pl 2016-20 PFC'!F327=0),"",'Pl 2016-20 PFC'!F327)</f>
        <v>1700000</v>
      </c>
      <c r="R28" s="1196"/>
      <c r="S28" s="1196"/>
      <c r="T28" s="1196"/>
      <c r="U28" s="1196">
        <f t="shared" si="13"/>
        <v>246981000</v>
      </c>
      <c r="V28" s="1220" t="str">
        <f t="shared" si="18"/>
        <v>0</v>
      </c>
      <c r="W28" s="1196">
        <f t="shared" si="14"/>
        <v>246981000</v>
      </c>
      <c r="X28" s="1197" t="e">
        <f t="shared" si="17"/>
        <v>#VALUE!</v>
      </c>
      <c r="Y28" s="1198"/>
      <c r="AB28" s="1209"/>
    </row>
    <row r="29" spans="1:29" s="1208" customFormat="1">
      <c r="A29" s="1194"/>
      <c r="B29" s="1195" t="s">
        <v>533</v>
      </c>
      <c r="C29" s="1196"/>
      <c r="D29" s="1196"/>
      <c r="E29" s="1196"/>
      <c r="F29" s="1196">
        <f>IF(('Pl 2016-20 PFC'!D171=0),"",'Pl 2016-20 PFC'!D171)</f>
        <v>2500000</v>
      </c>
      <c r="G29" s="1196" t="str">
        <f>IF(('Pl 2016-20 PFC'!E171=0),"",'Pl 2016-20 PFC'!E171)</f>
        <v/>
      </c>
      <c r="H29" s="1196">
        <f>IF(('Pl 2016-20 PFC'!F171=0),"",'Pl 2016-20 PFC'!F171)</f>
        <v>2500000</v>
      </c>
      <c r="I29" s="1196"/>
      <c r="J29" s="1196"/>
      <c r="K29" s="1196"/>
      <c r="L29" s="1196"/>
      <c r="M29" s="1196"/>
      <c r="N29" s="1196"/>
      <c r="O29" s="1196"/>
      <c r="P29" s="1196"/>
      <c r="Q29" s="1196"/>
      <c r="R29" s="1196"/>
      <c r="S29" s="1196"/>
      <c r="T29" s="1196"/>
      <c r="U29" s="1196">
        <f t="shared" si="13"/>
        <v>2500000</v>
      </c>
      <c r="V29" s="1220" t="str">
        <f t="shared" si="18"/>
        <v>0</v>
      </c>
      <c r="W29" s="1196">
        <f t="shared" si="14"/>
        <v>2500000</v>
      </c>
      <c r="X29" s="1197" t="e">
        <f t="shared" si="17"/>
        <v>#VALUE!</v>
      </c>
      <c r="Y29" s="1198"/>
      <c r="AB29" s="1209"/>
    </row>
    <row r="30" spans="1:29" s="1199" customFormat="1">
      <c r="A30" s="1194" t="s">
        <v>534</v>
      </c>
      <c r="B30" s="1207" t="s">
        <v>535</v>
      </c>
      <c r="C30" s="1196"/>
      <c r="D30" s="1196"/>
      <c r="E30" s="1196"/>
      <c r="F30" s="1196">
        <f>IF(('Pl 2016-20 PFC'!D172=0),"",'Pl 2016-20 PFC'!D172)</f>
        <v>6128000</v>
      </c>
      <c r="G30" s="1196" t="str">
        <f>IF(('Pl 2016-20 PFC'!E172=0),"",'Pl 2016-20 PFC'!E172)</f>
        <v/>
      </c>
      <c r="H30" s="1196">
        <f>IF(('Pl 2016-20 PFC'!F172=0),"",'Pl 2016-20 PFC'!F172)</f>
        <v>6128000</v>
      </c>
      <c r="I30" s="1196"/>
      <c r="J30" s="1196"/>
      <c r="K30" s="1196"/>
      <c r="L30" s="1196"/>
      <c r="M30" s="1196"/>
      <c r="N30" s="1196"/>
      <c r="O30" s="1196">
        <f>IF(('Pl 2016-20 PFC'!D326=0),"",'Pl 2016-20 PFC'!D326)</f>
        <v>1078000</v>
      </c>
      <c r="P30" s="1196" t="str">
        <f>IF(('Pl 2016-20 PFC'!E326=0),"",'Pl 2016-20 PFC'!E326)</f>
        <v/>
      </c>
      <c r="Q30" s="1196">
        <f>IF(('Pl 2016-20 PFC'!F326=0),"",'Pl 2016-20 PFC'!F326)</f>
        <v>1078000</v>
      </c>
      <c r="R30" s="1196"/>
      <c r="S30" s="1196"/>
      <c r="T30" s="1196"/>
      <c r="U30" s="1196">
        <f t="shared" si="13"/>
        <v>7206000</v>
      </c>
      <c r="V30" s="1220" t="str">
        <f t="shared" si="18"/>
        <v>0</v>
      </c>
      <c r="W30" s="1196">
        <f t="shared" si="14"/>
        <v>7206000</v>
      </c>
      <c r="X30" s="1197" t="e">
        <f t="shared" si="17"/>
        <v>#VALUE!</v>
      </c>
      <c r="Y30" s="1198"/>
      <c r="AB30" s="1200"/>
    </row>
    <row r="31" spans="1:29" s="1199" customFormat="1">
      <c r="A31" s="1194" t="s">
        <v>536</v>
      </c>
      <c r="B31" s="1210" t="s">
        <v>537</v>
      </c>
      <c r="C31" s="1196"/>
      <c r="D31" s="1196"/>
      <c r="E31" s="1196"/>
      <c r="F31" s="1206">
        <f>IF(('Pl 2016-20 PFC'!D173=0),"",'Pl 2016-20 PFC'!D173)</f>
        <v>3000000000</v>
      </c>
      <c r="G31" s="1206" t="str">
        <f>IF(('Pl 2016-20 PFC'!E173=0),"",'Pl 2016-20 PFC'!E173)</f>
        <v/>
      </c>
      <c r="H31" s="1206">
        <f>IF(('Pl 2016-20 PFC'!F173=0),"",'Pl 2016-20 PFC'!F173)</f>
        <v>3000000000</v>
      </c>
      <c r="I31" s="1196"/>
      <c r="J31" s="1196"/>
      <c r="K31" s="1196"/>
      <c r="L31" s="1196"/>
      <c r="M31" s="1196"/>
      <c r="N31" s="1196"/>
      <c r="O31" s="1196"/>
      <c r="P31" s="1196"/>
      <c r="Q31" s="1196"/>
      <c r="R31" s="1196" t="str">
        <f>IF((SUM(R32:R33)=0),"",SUM(R32:R33))</f>
        <v/>
      </c>
      <c r="S31" s="1196" t="str">
        <f>IF((SUM(S32:S33)=0),"",SUM(S32:S33))</f>
        <v/>
      </c>
      <c r="T31" s="1196" t="str">
        <f>IF((SUM(T32:T33)=0),"",SUM(T32:T33))</f>
        <v/>
      </c>
      <c r="U31" s="1196">
        <f t="shared" si="13"/>
        <v>3000000000</v>
      </c>
      <c r="V31" s="1220" t="str">
        <f t="shared" si="18"/>
        <v>0</v>
      </c>
      <c r="W31" s="1196">
        <f t="shared" si="14"/>
        <v>3000000000</v>
      </c>
      <c r="X31" s="1197" t="e">
        <f t="shared" si="17"/>
        <v>#VALUE!</v>
      </c>
      <c r="Y31" s="1198"/>
      <c r="AB31" s="1200"/>
    </row>
    <row r="32" spans="1:29" s="1199" customFormat="1" hidden="1">
      <c r="A32" s="1194"/>
      <c r="B32" s="1211" t="s">
        <v>538</v>
      </c>
      <c r="C32" s="1196"/>
      <c r="D32" s="1196"/>
      <c r="E32" s="1196"/>
      <c r="F32" s="1206" t="str">
        <f>IF(('Pl 2016-20 PFC'!E96=0),"",'Pl 2016-20 PFC'!E96)</f>
        <v/>
      </c>
      <c r="G32" s="1206">
        <f>IF(('Pl 2016-20 PFC'!F96=0),"",'Pl 2016-20 PFC'!F96)</f>
        <v>716860000</v>
      </c>
      <c r="H32" s="1206" t="e">
        <f>IF(('Pl 2016-20 PFC'!#REF!=0),"",'Pl 2016-20 PFC'!#REF!)</f>
        <v>#REF!</v>
      </c>
      <c r="I32" s="1196"/>
      <c r="J32" s="1196"/>
      <c r="K32" s="1196"/>
      <c r="L32" s="1196"/>
      <c r="M32" s="1196"/>
      <c r="N32" s="1196"/>
      <c r="O32" s="1196"/>
      <c r="P32" s="1196"/>
      <c r="Q32" s="1196"/>
      <c r="R32" s="1196"/>
      <c r="S32" s="1196"/>
      <c r="T32" s="1196"/>
      <c r="U32" s="1196" t="str">
        <f t="shared" si="13"/>
        <v/>
      </c>
      <c r="V32" s="1220">
        <f t="shared" si="16"/>
        <v>716860000</v>
      </c>
      <c r="W32" s="1196" t="e">
        <f t="shared" si="14"/>
        <v>#REF!</v>
      </c>
      <c r="X32" s="1197" t="e">
        <f t="shared" si="17"/>
        <v>#VALUE!</v>
      </c>
      <c r="Y32" s="1198"/>
      <c r="AB32" s="1200"/>
    </row>
    <row r="33" spans="1:29" s="1199" customFormat="1" hidden="1">
      <c r="A33" s="1194"/>
      <c r="B33" s="1211" t="s">
        <v>539</v>
      </c>
      <c r="C33" s="1196"/>
      <c r="D33" s="1196"/>
      <c r="E33" s="1196"/>
      <c r="F33" s="1206" t="e">
        <f>IF((F31-F32=0),"",F31-F32)</f>
        <v>#VALUE!</v>
      </c>
      <c r="G33" s="1206" t="e">
        <f>IF((G31-G32=0),"",G31-G32)</f>
        <v>#VALUE!</v>
      </c>
      <c r="H33" s="1206" t="e">
        <f>IF((H31-H32=0),"",H31-H32)</f>
        <v>#REF!</v>
      </c>
      <c r="I33" s="1196"/>
      <c r="J33" s="1196"/>
      <c r="K33" s="1196"/>
      <c r="L33" s="1196"/>
      <c r="M33" s="1196"/>
      <c r="N33" s="1196"/>
      <c r="O33" s="1196"/>
      <c r="P33" s="1196"/>
      <c r="Q33" s="1196"/>
      <c r="R33" s="1196"/>
      <c r="S33" s="1196"/>
      <c r="T33" s="1196"/>
      <c r="U33" s="1196" t="e">
        <f t="shared" si="13"/>
        <v>#VALUE!</v>
      </c>
      <c r="V33" s="1220" t="e">
        <f t="shared" si="16"/>
        <v>#VALUE!</v>
      </c>
      <c r="W33" s="1196" t="e">
        <f t="shared" si="14"/>
        <v>#REF!</v>
      </c>
      <c r="X33" s="1197" t="e">
        <f t="shared" si="17"/>
        <v>#VALUE!</v>
      </c>
      <c r="Y33" s="1198"/>
      <c r="AB33" s="1200"/>
    </row>
    <row r="34" spans="1:29" s="1199" customFormat="1" ht="31.5">
      <c r="A34" s="1194"/>
      <c r="B34" s="1212" t="s">
        <v>1148</v>
      </c>
      <c r="C34" s="1196"/>
      <c r="D34" s="1196"/>
      <c r="E34" s="1196"/>
      <c r="F34" s="1206"/>
      <c r="G34" s="1206"/>
      <c r="H34" s="1206"/>
      <c r="I34" s="1196">
        <f>IF(('Pl 2016-20 PFC'!D196=0),"",'Pl 2016-20 PFC'!D196)</f>
        <v>2800000</v>
      </c>
      <c r="J34" s="1196" t="str">
        <f>IF(('Pl 2016-20 PFC'!E196=0),"",'Pl 2016-20 PFC'!E196)</f>
        <v/>
      </c>
      <c r="K34" s="1196">
        <f>IF(('Pl 2016-20 PFC'!F196=0),"",'Pl 2016-20 PFC'!F196)</f>
        <v>2800000</v>
      </c>
      <c r="L34" s="1196"/>
      <c r="M34" s="1196"/>
      <c r="N34" s="1196"/>
      <c r="O34" s="1196"/>
      <c r="P34" s="1196"/>
      <c r="Q34" s="1196"/>
      <c r="R34" s="1196"/>
      <c r="S34" s="1196"/>
      <c r="T34" s="1196"/>
      <c r="U34" s="1196">
        <f t="shared" si="13"/>
        <v>2800000</v>
      </c>
      <c r="V34" s="1220" t="str">
        <f>IF((SUM(D34,G34,J34,M34,P34,S34)=0),"0",(SUM(D34,G34,J34,M34,P34,S34)))</f>
        <v>0</v>
      </c>
      <c r="W34" s="1196">
        <f t="shared" si="14"/>
        <v>2800000</v>
      </c>
      <c r="X34" s="1197" t="e">
        <f t="shared" si="17"/>
        <v>#VALUE!</v>
      </c>
      <c r="Y34" s="1198"/>
      <c r="AB34" s="1200"/>
    </row>
    <row r="35" spans="1:29" s="1203" customFormat="1" ht="16.5" thickBot="1">
      <c r="A35" s="1194" t="s">
        <v>540</v>
      </c>
      <c r="B35" s="1195" t="s">
        <v>1146</v>
      </c>
      <c r="C35" s="1196">
        <f>IF(('Pl 2016-20 PFC'!D134=0),"",'Pl 2016-20 PFC'!D134)</f>
        <v>1300000</v>
      </c>
      <c r="D35" s="1196" t="str">
        <f>IF(('Pl 2016-20 PFC'!E134=0),"",'Pl 2016-20 PFC'!E134)</f>
        <v/>
      </c>
      <c r="E35" s="1196">
        <f>IF(('Pl 2016-20 PFC'!F134=0),"",'Pl 2016-20 PFC'!F134)</f>
        <v>1300000</v>
      </c>
      <c r="F35" s="1196">
        <f>IF(('Pl 2016-20 PFC'!D175=0),"",'Pl 2016-20 PFC'!D175)</f>
        <v>1500000</v>
      </c>
      <c r="G35" s="1196" t="str">
        <f>IF(('Pl 2016-20 PFC'!E175=0),"",'Pl 2016-20 PFC'!E175)</f>
        <v/>
      </c>
      <c r="H35" s="1196">
        <f>IF(('Pl 2016-20 PFC'!F175=0),"",'Pl 2016-20 PFC'!F175)</f>
        <v>1500000</v>
      </c>
      <c r="I35" s="1196" t="str">
        <f>IF(('Pl 2016-20 PFC'!M134=0),"",'Pl 2016-20 PFC'!M134)</f>
        <v/>
      </c>
      <c r="J35" s="1196" t="str">
        <f>IF(('Pl 2016-20 PFC'!N134=0),"",'Pl 2016-20 PFC'!N134)</f>
        <v/>
      </c>
      <c r="K35" s="1196" t="str">
        <f>IF(('Pl 2016-20 PFC'!O134=0),"",'Pl 2016-20 PFC'!O134)</f>
        <v/>
      </c>
      <c r="L35" s="1196">
        <f>IF(('Pl 2016-20 PFC'!D307=0),"",'Pl 2016-20 PFC'!D307)</f>
        <v>100000</v>
      </c>
      <c r="M35" s="1196" t="str">
        <f>IF(('Pl 2016-20 PFC'!E307=0),"",'Pl 2016-20 PFC'!E307)</f>
        <v/>
      </c>
      <c r="N35" s="1196">
        <f>IF(('Pl 2016-20 PFC'!F307=0),"",'Pl 2016-20 PFC'!F307)</f>
        <v>100000</v>
      </c>
      <c r="O35" s="1196">
        <f>IF(('Pl 2016-20 PFC'!D325=0),"",'Pl 2016-20 PFC'!D325)</f>
        <v>100000</v>
      </c>
      <c r="P35" s="1196" t="str">
        <f>IF(('Pl 2016-20 PFC'!E325=0),"",'Pl 2016-20 PFC'!E325)</f>
        <v/>
      </c>
      <c r="Q35" s="1196">
        <f>IF(('Pl 2016-20 PFC'!F325=0),"",'Pl 2016-20 PFC'!F325)</f>
        <v>100000</v>
      </c>
      <c r="R35" s="1196"/>
      <c r="S35" s="1196"/>
      <c r="T35" s="1196"/>
      <c r="U35" s="1196">
        <f t="shared" si="13"/>
        <v>3000000</v>
      </c>
      <c r="V35" s="1220" t="str">
        <f>IF((SUM(D35,G35,J35,M35,P35,S35)=0),"0",(SUM(D35,G35,J35,M35,P35,S35)))</f>
        <v>0</v>
      </c>
      <c r="W35" s="1196">
        <f t="shared" si="14"/>
        <v>3000000</v>
      </c>
      <c r="X35" s="1197" t="e">
        <f t="shared" si="17"/>
        <v>#VALUE!</v>
      </c>
      <c r="Y35" s="1202"/>
      <c r="AB35" s="1204"/>
    </row>
    <row r="36" spans="1:29" s="1219" customFormat="1" ht="18" customHeight="1" thickBot="1">
      <c r="A36" s="1213" t="s">
        <v>541</v>
      </c>
      <c r="B36" s="1214" t="s">
        <v>1147</v>
      </c>
      <c r="C36" s="1215">
        <f t="shared" ref="C36:T36" si="19">IF((SUM(C37:C52)=0),"",SUM(C37:C52))</f>
        <v>76500000</v>
      </c>
      <c r="D36" s="1215" t="str">
        <f t="shared" si="19"/>
        <v/>
      </c>
      <c r="E36" s="1215">
        <f t="shared" si="19"/>
        <v>76500000</v>
      </c>
      <c r="F36" s="1215">
        <f t="shared" si="19"/>
        <v>11300000</v>
      </c>
      <c r="G36" s="1215" t="str">
        <f t="shared" si="19"/>
        <v/>
      </c>
      <c r="H36" s="1215">
        <f t="shared" si="19"/>
        <v>11300000</v>
      </c>
      <c r="I36" s="1215" t="str">
        <f t="shared" si="19"/>
        <v/>
      </c>
      <c r="J36" s="1215" t="str">
        <f t="shared" si="19"/>
        <v/>
      </c>
      <c r="K36" s="1215" t="str">
        <f t="shared" si="19"/>
        <v/>
      </c>
      <c r="L36" s="1215">
        <f t="shared" si="19"/>
        <v>40000000</v>
      </c>
      <c r="M36" s="1215" t="str">
        <f t="shared" si="19"/>
        <v/>
      </c>
      <c r="N36" s="1215">
        <f t="shared" si="19"/>
        <v>40000000</v>
      </c>
      <c r="O36" s="1215">
        <f t="shared" si="19"/>
        <v>200000</v>
      </c>
      <c r="P36" s="1215" t="str">
        <f t="shared" si="19"/>
        <v/>
      </c>
      <c r="Q36" s="1215">
        <f t="shared" si="19"/>
        <v>200000</v>
      </c>
      <c r="R36" s="1215" t="str">
        <f t="shared" si="19"/>
        <v/>
      </c>
      <c r="S36" s="1215" t="str">
        <f t="shared" si="19"/>
        <v/>
      </c>
      <c r="T36" s="1215" t="str">
        <f t="shared" si="19"/>
        <v/>
      </c>
      <c r="U36" s="1215">
        <f t="shared" si="13"/>
        <v>128000000</v>
      </c>
      <c r="V36" s="1215" t="str">
        <f>IF((SUM(D36,G36,J36,M36,P36,S36)=0),"0",(SUM(D36,G36,J36,M36,P36,S36)))</f>
        <v>0</v>
      </c>
      <c r="W36" s="1215">
        <f t="shared" si="14"/>
        <v>128000000</v>
      </c>
      <c r="X36" s="1216" t="e">
        <f>IF((SUM(X37:X52)=0),"",SUM(X37:X52))</f>
        <v>#VALUE!</v>
      </c>
      <c r="Y36" s="1217"/>
      <c r="Z36" s="1218"/>
      <c r="AA36" s="1218"/>
      <c r="AB36" s="1218"/>
      <c r="AC36" s="1218"/>
    </row>
    <row r="37" spans="1:29" s="1199" customFormat="1" hidden="1">
      <c r="A37" s="1194" t="s">
        <v>522</v>
      </c>
      <c r="B37" s="1195" t="s">
        <v>542</v>
      </c>
      <c r="C37" s="1196" t="str">
        <f>IF(('Pl 2016-20 PFC'!D138=0),"",'Pl 2016-20 PFC'!D138)</f>
        <v/>
      </c>
      <c r="D37" s="1196" t="str">
        <f>IF(('Pl 2016-20 PFC'!E138=0),"",'Pl 2016-20 PFC'!E138)</f>
        <v/>
      </c>
      <c r="E37" s="1196" t="str">
        <f>IF(('Pl 2016-20 PFC'!F138=0),"",'Pl 2016-20 PFC'!F138)</f>
        <v/>
      </c>
      <c r="F37" s="1196"/>
      <c r="G37" s="1196"/>
      <c r="H37" s="1196"/>
      <c r="I37" s="1196"/>
      <c r="J37" s="1196"/>
      <c r="K37" s="1196"/>
      <c r="L37" s="1196"/>
      <c r="M37" s="1196"/>
      <c r="N37" s="1196"/>
      <c r="O37" s="1196"/>
      <c r="P37" s="1196"/>
      <c r="Q37" s="1196"/>
      <c r="R37" s="1196"/>
      <c r="S37" s="1196"/>
      <c r="T37" s="1196"/>
      <c r="U37" s="1196" t="str">
        <f t="shared" si="13"/>
        <v/>
      </c>
      <c r="V37" s="1220" t="str">
        <f t="shared" si="16"/>
        <v/>
      </c>
      <c r="W37" s="1196" t="str">
        <f t="shared" si="14"/>
        <v/>
      </c>
      <c r="X37" s="1197" t="e">
        <f t="shared" ref="X37:X73" si="20">"$#ODWOŁANIE$#ODWOŁANIE"/"$#ODWOŁANIE$#ODWOŁANIE"%</f>
        <v>#VALUE!</v>
      </c>
      <c r="Y37" s="1198"/>
      <c r="AB37" s="1200"/>
    </row>
    <row r="38" spans="1:29" s="1199" customFormat="1" hidden="1">
      <c r="A38" s="1194" t="s">
        <v>543</v>
      </c>
      <c r="B38" s="1195" t="s">
        <v>544</v>
      </c>
      <c r="C38" s="1196"/>
      <c r="D38" s="1196"/>
      <c r="E38" s="1196"/>
      <c r="F38" s="1196"/>
      <c r="G38" s="1196"/>
      <c r="H38" s="1196"/>
      <c r="I38" s="1196" t="str">
        <f>IF(('Pl 2016-20 PFC'!D200=0),"",'Pl 2016-20 PFC'!D200)</f>
        <v/>
      </c>
      <c r="J38" s="1196" t="str">
        <f>IF(('Pl 2016-20 PFC'!E200=0),"",'Pl 2016-20 PFC'!E200)</f>
        <v/>
      </c>
      <c r="K38" s="1196" t="str">
        <f>IF(('Pl 2016-20 PFC'!F200=0),"",'Pl 2016-20 PFC'!F200)</f>
        <v/>
      </c>
      <c r="L38" s="1196"/>
      <c r="M38" s="1196"/>
      <c r="N38" s="1196"/>
      <c r="O38" s="1196"/>
      <c r="P38" s="1196"/>
      <c r="Q38" s="1196"/>
      <c r="R38" s="1196"/>
      <c r="S38" s="1196"/>
      <c r="T38" s="1196"/>
      <c r="U38" s="1220" t="str">
        <f t="shared" si="13"/>
        <v/>
      </c>
      <c r="V38" s="1220" t="str">
        <f t="shared" si="16"/>
        <v/>
      </c>
      <c r="W38" s="1220" t="str">
        <f t="shared" si="14"/>
        <v/>
      </c>
      <c r="X38" s="1197" t="e">
        <f t="shared" si="20"/>
        <v>#VALUE!</v>
      </c>
      <c r="Y38" s="1198"/>
      <c r="AB38" s="1200"/>
    </row>
    <row r="39" spans="1:29" s="1199" customFormat="1" hidden="1">
      <c r="A39" s="1194" t="s">
        <v>526</v>
      </c>
      <c r="B39" s="1221" t="s">
        <v>545</v>
      </c>
      <c r="C39" s="1196"/>
      <c r="D39" s="1196"/>
      <c r="E39" s="1196"/>
      <c r="F39" s="1196"/>
      <c r="G39" s="1196"/>
      <c r="H39" s="1196"/>
      <c r="I39" s="1196" t="str">
        <f>IF(('Pl 2016-20 PFC'!D201=0),"",'Pl 2016-20 PFC'!D201)</f>
        <v/>
      </c>
      <c r="J39" s="1196" t="str">
        <f>IF(('Pl 2016-20 PFC'!E201=0),"",'Pl 2016-20 PFC'!E201)</f>
        <v/>
      </c>
      <c r="K39" s="1196" t="str">
        <f>IF(('Pl 2016-20 PFC'!F201=0),"",'Pl 2016-20 PFC'!F201)</f>
        <v/>
      </c>
      <c r="L39" s="1196"/>
      <c r="M39" s="1196"/>
      <c r="N39" s="1196"/>
      <c r="O39" s="1196"/>
      <c r="P39" s="1196"/>
      <c r="Q39" s="1196"/>
      <c r="R39" s="1196"/>
      <c r="S39" s="1196"/>
      <c r="T39" s="1196"/>
      <c r="U39" s="1196" t="str">
        <f t="shared" si="13"/>
        <v/>
      </c>
      <c r="V39" s="1220" t="str">
        <f t="shared" si="16"/>
        <v/>
      </c>
      <c r="W39" s="1196" t="str">
        <f t="shared" si="14"/>
        <v/>
      </c>
      <c r="X39" s="1197" t="e">
        <f t="shared" si="20"/>
        <v>#VALUE!</v>
      </c>
      <c r="Y39" s="1198"/>
      <c r="AB39" s="1200"/>
    </row>
    <row r="40" spans="1:29" s="1199" customFormat="1" hidden="1">
      <c r="A40" s="1194" t="s">
        <v>528</v>
      </c>
      <c r="B40" s="1195" t="s">
        <v>546</v>
      </c>
      <c r="C40" s="1196" t="str">
        <f>IF(('Pl 2016-20 PFC'!D149=0),"",'Pl 2016-20 PFC'!D149)</f>
        <v/>
      </c>
      <c r="D40" s="1196" t="str">
        <f>IF(('Pl 2016-20 PFC'!E149=0),"",'Pl 2016-20 PFC'!E149)</f>
        <v/>
      </c>
      <c r="E40" s="1196" t="str">
        <f>IF(('Pl 2016-20 PFC'!F149=0),"",'Pl 2016-20 PFC'!F149)</f>
        <v/>
      </c>
      <c r="F40" s="1196"/>
      <c r="G40" s="1196"/>
      <c r="H40" s="1196"/>
      <c r="I40" s="1196"/>
      <c r="J40" s="1196"/>
      <c r="K40" s="1196"/>
      <c r="L40" s="1196"/>
      <c r="M40" s="1196"/>
      <c r="N40" s="1196"/>
      <c r="O40" s="1196"/>
      <c r="P40" s="1196"/>
      <c r="Q40" s="1196"/>
      <c r="R40" s="1196"/>
      <c r="S40" s="1196"/>
      <c r="T40" s="1196"/>
      <c r="U40" s="1220" t="str">
        <f t="shared" si="13"/>
        <v/>
      </c>
      <c r="V40" s="1220" t="str">
        <f t="shared" si="16"/>
        <v/>
      </c>
      <c r="W40" s="1220" t="str">
        <f t="shared" si="14"/>
        <v/>
      </c>
      <c r="X40" s="1197" t="e">
        <f t="shared" si="20"/>
        <v>#VALUE!</v>
      </c>
      <c r="Y40" s="1198"/>
      <c r="AB40" s="1200"/>
    </row>
    <row r="41" spans="1:29" s="1199" customFormat="1" hidden="1">
      <c r="A41" s="1194"/>
      <c r="B41" s="1195" t="s">
        <v>547</v>
      </c>
      <c r="C41" s="1196"/>
      <c r="D41" s="1196"/>
      <c r="E41" s="1196"/>
      <c r="F41" s="1196"/>
      <c r="G41" s="1196"/>
      <c r="H41" s="1196"/>
      <c r="I41" s="1196" t="str">
        <f>IF(('Pl 2016-20 PFC'!D202=0),"",'Pl 2016-20 PFC'!D202)</f>
        <v/>
      </c>
      <c r="J41" s="1196" t="str">
        <f>IF(('Pl 2016-20 PFC'!E202=0),"",'Pl 2016-20 PFC'!E202)</f>
        <v/>
      </c>
      <c r="K41" s="1196" t="str">
        <f>IF(('Pl 2016-20 PFC'!F202=0),"",'Pl 2016-20 PFC'!F202)</f>
        <v/>
      </c>
      <c r="L41" s="1196"/>
      <c r="M41" s="1196"/>
      <c r="N41" s="1196"/>
      <c r="O41" s="1196"/>
      <c r="P41" s="1196"/>
      <c r="Q41" s="1196"/>
      <c r="R41" s="1196"/>
      <c r="S41" s="1196"/>
      <c r="T41" s="1196"/>
      <c r="U41" s="1220" t="str">
        <f t="shared" si="13"/>
        <v/>
      </c>
      <c r="V41" s="1220" t="str">
        <f t="shared" si="16"/>
        <v/>
      </c>
      <c r="W41" s="1220" t="str">
        <f t="shared" si="14"/>
        <v/>
      </c>
      <c r="X41" s="1197" t="e">
        <f t="shared" si="20"/>
        <v>#VALUE!</v>
      </c>
      <c r="Y41" s="1198"/>
      <c r="AB41" s="1200"/>
    </row>
    <row r="42" spans="1:29" s="1199" customFormat="1" hidden="1">
      <c r="A42" s="1194" t="s">
        <v>531</v>
      </c>
      <c r="B42" s="1221" t="s">
        <v>548</v>
      </c>
      <c r="C42" s="1196" t="str">
        <f>IF(('Pl 2016-20 PFC'!D137=0),"",'Pl 2016-20 PFC'!D137)</f>
        <v/>
      </c>
      <c r="D42" s="1196" t="str">
        <f>IF(('Pl 2016-20 PFC'!E137=0),"",'Pl 2016-20 PFC'!E137)</f>
        <v/>
      </c>
      <c r="E42" s="1196" t="str">
        <f>IF(('Pl 2016-20 PFC'!F137=0),"",'Pl 2016-20 PFC'!F137)</f>
        <v/>
      </c>
      <c r="F42" s="1196" t="str">
        <f>IF(('Pl 2016-20 PFC'!D179=0),"",'Pl 2016-20 PFC'!D179)</f>
        <v/>
      </c>
      <c r="G42" s="1196" t="str">
        <f>IF(('Pl 2016-20 PFC'!E179=0),"",'Pl 2016-20 PFC'!E179)</f>
        <v/>
      </c>
      <c r="H42" s="1196" t="str">
        <f>IF(('Pl 2016-20 PFC'!F179=0),"",'Pl 2016-20 PFC'!F179)</f>
        <v/>
      </c>
      <c r="I42" s="1196"/>
      <c r="J42" s="1196"/>
      <c r="K42" s="1196"/>
      <c r="L42" s="1196"/>
      <c r="M42" s="1196"/>
      <c r="N42" s="1196"/>
      <c r="O42" s="1196"/>
      <c r="P42" s="1196"/>
      <c r="Q42" s="1196"/>
      <c r="R42" s="1196"/>
      <c r="S42" s="1196"/>
      <c r="T42" s="1196"/>
      <c r="U42" s="1196" t="str">
        <f t="shared" si="13"/>
        <v/>
      </c>
      <c r="V42" s="1220" t="str">
        <f t="shared" si="16"/>
        <v/>
      </c>
      <c r="W42" s="1196" t="str">
        <f t="shared" si="14"/>
        <v/>
      </c>
      <c r="X42" s="1197" t="e">
        <f t="shared" si="20"/>
        <v>#VALUE!</v>
      </c>
      <c r="Y42" s="1198"/>
      <c r="AB42" s="1200"/>
    </row>
    <row r="43" spans="1:29" s="1199" customFormat="1">
      <c r="A43" s="1194" t="s">
        <v>549</v>
      </c>
      <c r="B43" s="1221" t="s">
        <v>550</v>
      </c>
      <c r="C43" s="1222">
        <f>IF(('Pl 2016-20 PFC'!D153=0),"",'Pl 2016-20 PFC'!D153)</f>
        <v>64980000</v>
      </c>
      <c r="D43" s="1222" t="str">
        <f>IF(('Pl 2016-20 PFC'!E153=0),"",'Pl 2016-20 PFC'!E153)</f>
        <v/>
      </c>
      <c r="E43" s="1222">
        <f>IF(('Pl 2016-20 PFC'!F153=0),"",'Pl 2016-20 PFC'!F153)</f>
        <v>64980000</v>
      </c>
      <c r="F43" s="1196"/>
      <c r="G43" s="1196"/>
      <c r="H43" s="1196"/>
      <c r="I43" s="1196"/>
      <c r="J43" s="1196"/>
      <c r="K43" s="1196"/>
      <c r="L43" s="1196">
        <f>IF(('Pl 2016-20 PFC'!D319=0),"",'Pl 2016-20 PFC'!D319)</f>
        <v>35800000</v>
      </c>
      <c r="M43" s="1196" t="str">
        <f>IF(('Pl 2016-20 PFC'!E319=0),"",'Pl 2016-20 PFC'!E319)</f>
        <v/>
      </c>
      <c r="N43" s="1196">
        <f>IF(('Pl 2016-20 PFC'!F319=0),"",'Pl 2016-20 PFC'!F319)</f>
        <v>35800000</v>
      </c>
      <c r="O43" s="1196"/>
      <c r="P43" s="1196"/>
      <c r="Q43" s="1196"/>
      <c r="R43" s="1196"/>
      <c r="S43" s="1196"/>
      <c r="T43" s="1196"/>
      <c r="U43" s="1220">
        <f t="shared" ref="U43:W44" si="21">IF((SUM(C43,F43,I43,L43,O43,R43)=0),"0",(SUM(C43,F43,I43,L43,O43,R43)))</f>
        <v>100780000</v>
      </c>
      <c r="V43" s="1220" t="str">
        <f t="shared" ref="V43:V52" si="22">IF((SUM(D43,G43,J43,M43,P43,S43)=0),"0",(SUM(D43,G43,J43,M43,P43,S43)))</f>
        <v>0</v>
      </c>
      <c r="W43" s="1220">
        <f t="shared" si="21"/>
        <v>100780000</v>
      </c>
      <c r="X43" s="1197" t="e">
        <f t="shared" si="20"/>
        <v>#VALUE!</v>
      </c>
      <c r="Y43" s="1198"/>
      <c r="AB43" s="1200"/>
    </row>
    <row r="44" spans="1:29" s="1199" customFormat="1">
      <c r="A44" s="1194" t="s">
        <v>551</v>
      </c>
      <c r="B44" s="1221" t="s">
        <v>552</v>
      </c>
      <c r="C44" s="1222">
        <f>IF(('Pl 2016-20 PFC'!D152=0),"",'Pl 2016-20 PFC'!D152)</f>
        <v>520000</v>
      </c>
      <c r="D44" s="1222" t="str">
        <f>IF(('Pl 2016-20 PFC'!E152=0),"",'Pl 2016-20 PFC'!E152)</f>
        <v/>
      </c>
      <c r="E44" s="1222">
        <f>IF(('Pl 2016-20 PFC'!F152=0),"",'Pl 2016-20 PFC'!F152)</f>
        <v>520000</v>
      </c>
      <c r="F44" s="1196" t="str">
        <f>IF(('Pl 2016-20 PFC'!D182=0),"",'Pl 2016-20 PFC'!D182)</f>
        <v/>
      </c>
      <c r="G44" s="1196" t="str">
        <f>IF(('Pl 2016-20 PFC'!E182=0),"",'Pl 2016-20 PFC'!E182)</f>
        <v/>
      </c>
      <c r="H44" s="1196" t="str">
        <f>IF(('Pl 2016-20 PFC'!F182=0),"",'Pl 2016-20 PFC'!F182)</f>
        <v/>
      </c>
      <c r="I44" s="1196" t="str">
        <f>IF(('Pl 2016-20 PFC'!D203=0),"",'Pl 2016-20 PFC'!D203)</f>
        <v/>
      </c>
      <c r="J44" s="1196" t="str">
        <f>IF(('Pl 2016-20 PFC'!E203=0),"",'Pl 2016-20 PFC'!E203)</f>
        <v/>
      </c>
      <c r="K44" s="1196" t="str">
        <f>IF(('Pl 2016-20 PFC'!F203=0),"",'Pl 2016-20 PFC'!F203)</f>
        <v/>
      </c>
      <c r="L44" s="1196"/>
      <c r="M44" s="1196"/>
      <c r="N44" s="1196"/>
      <c r="O44" s="1196"/>
      <c r="P44" s="1196"/>
      <c r="Q44" s="1196"/>
      <c r="R44" s="1196"/>
      <c r="S44" s="1196"/>
      <c r="T44" s="1196"/>
      <c r="U44" s="1220">
        <f t="shared" si="21"/>
        <v>520000</v>
      </c>
      <c r="V44" s="1220" t="str">
        <f>IF((SUM(D44,G44,J44,M44,P44,S44)=0),"0",(SUM(D44,G44,J44,M44,P44,S44)))</f>
        <v>0</v>
      </c>
      <c r="W44" s="1220">
        <f t="shared" si="21"/>
        <v>520000</v>
      </c>
      <c r="X44" s="1197" t="e">
        <f t="shared" si="20"/>
        <v>#VALUE!</v>
      </c>
      <c r="Y44" s="1198"/>
      <c r="AB44" s="1200"/>
    </row>
    <row r="45" spans="1:29" s="1199" customFormat="1" hidden="1">
      <c r="A45" s="1194" t="s">
        <v>553</v>
      </c>
      <c r="B45" s="1221" t="str">
        <f>'Pl 2016-20 PFC'!B316</f>
        <v>Program Wsparcia Centrów Sportu Niepełnosprawnych</v>
      </c>
      <c r="C45" s="1222" t="str">
        <f>IF(('Pl 2016-20 PFC'!D155=0),"",'Pl 2016-20 PFC'!D155)</f>
        <v/>
      </c>
      <c r="D45" s="1222" t="str">
        <f>IF(('Pl 2016-20 PFC'!E155=0),"",'Pl 2016-20 PFC'!E155)</f>
        <v/>
      </c>
      <c r="E45" s="1222" t="str">
        <f>IF(('Pl 2016-20 PFC'!F155=0),"",'Pl 2016-20 PFC'!F155)</f>
        <v/>
      </c>
      <c r="F45" s="1196" t="str">
        <f>IF(('Pl 2016-20 PFC'!D186=0),"",'Pl 2016-20 PFC'!D186)</f>
        <v/>
      </c>
      <c r="G45" s="1196" t="str">
        <f>IF(('Pl 2016-20 PFC'!E186=0),"",'Pl 2016-20 PFC'!E186)</f>
        <v/>
      </c>
      <c r="H45" s="1196" t="str">
        <f>IF(('Pl 2016-20 PFC'!F186=0),"",'Pl 2016-20 PFC'!F186)</f>
        <v/>
      </c>
      <c r="I45" s="1196"/>
      <c r="J45" s="1196"/>
      <c r="K45" s="1196"/>
      <c r="L45" s="1196" t="str">
        <f>IF(('Pl 2016-20 PFC'!D316=0),"",'Pl 2016-20 PFC'!D316)</f>
        <v/>
      </c>
      <c r="M45" s="1196" t="str">
        <f>IF(('Pl 2016-20 PFC'!E316=0),"",'Pl 2016-20 PFC'!E316)</f>
        <v/>
      </c>
      <c r="N45" s="1196" t="str">
        <f>IF(('Pl 2016-20 PFC'!F316=0),"",'Pl 2016-20 PFC'!F316)</f>
        <v/>
      </c>
      <c r="O45" s="1196" t="str">
        <f>IF(('Pl 2016-20 PFC'!D337=0),"",'Pl 2016-20 PFC'!D337)</f>
        <v/>
      </c>
      <c r="P45" s="1196" t="str">
        <f>IF(('Pl 2016-20 PFC'!E337=0),"",'Pl 2016-20 PFC'!E337)</f>
        <v/>
      </c>
      <c r="Q45" s="1196" t="str">
        <f>IF(('Pl 2016-20 PFC'!F337=0),"",'Pl 2016-20 PFC'!F337)</f>
        <v/>
      </c>
      <c r="R45" s="1196"/>
      <c r="S45" s="1196"/>
      <c r="T45" s="1196"/>
      <c r="U45" s="1220" t="str">
        <f>IF((SUM(C45,F45,I45,L45,O45,R45)=0),"0",(SUM(C45,F45,I45,L45,O45,R45)))</f>
        <v>0</v>
      </c>
      <c r="V45" s="1220" t="str">
        <f t="shared" si="22"/>
        <v>0</v>
      </c>
      <c r="W45" s="1220" t="str">
        <f>IF((SUM(E45,H45,K45,N45,Q45,T45)=0),"0",(SUM(E45,H45,K45,N45,Q45,T45)))</f>
        <v>0</v>
      </c>
      <c r="X45" s="1197" t="e">
        <f t="shared" si="20"/>
        <v>#VALUE!</v>
      </c>
      <c r="Y45" s="1198"/>
      <c r="AB45" s="1200"/>
    </row>
    <row r="46" spans="1:29" s="1199" customFormat="1" hidden="1">
      <c r="A46" s="1223"/>
      <c r="B46" s="1224" t="str">
        <f>'Pl 2016-20 PFC'!B188</f>
        <v>Program podnoszenia świadomości społecznej językiem filmowym - Głęboka Woda III</v>
      </c>
      <c r="C46" s="1222"/>
      <c r="D46" s="1222"/>
      <c r="E46" s="1222"/>
      <c r="F46" s="1196" t="str">
        <f>IF(('Pl 2016-20 PFC'!D188=0),"",'Pl 2016-20 PFC'!D188)</f>
        <v/>
      </c>
      <c r="G46" s="1196" t="str">
        <f>IF(('Pl 2016-20 PFC'!E188=0),"",'Pl 2016-20 PFC'!E188)</f>
        <v/>
      </c>
      <c r="H46" s="1196" t="str">
        <f>IF(('Pl 2016-20 PFC'!F188=0),"",'Pl 2016-20 PFC'!F188)</f>
        <v/>
      </c>
      <c r="I46" s="1196"/>
      <c r="J46" s="1196"/>
      <c r="K46" s="1196"/>
      <c r="L46" s="1196"/>
      <c r="M46" s="1196"/>
      <c r="N46" s="1196"/>
      <c r="O46" s="1196"/>
      <c r="P46" s="1196"/>
      <c r="Q46" s="1196"/>
      <c r="R46" s="1196"/>
      <c r="S46" s="1196"/>
      <c r="T46" s="1196"/>
      <c r="U46" s="1220" t="str">
        <f>IF((SUM(C46,F46,I46,L46,O46,R46)=0),"0",(SUM(C46,F46,I46,L46,O46,R46)))</f>
        <v>0</v>
      </c>
      <c r="V46" s="1220" t="str">
        <f t="shared" si="22"/>
        <v>0</v>
      </c>
      <c r="W46" s="1220" t="str">
        <f>IF((SUM(E46,H46,K46,N46,Q46,T46)=0),"0",(SUM(E46,H46,K46,N46,Q46,T46)))</f>
        <v>0</v>
      </c>
      <c r="X46" s="1197" t="e">
        <f t="shared" si="20"/>
        <v>#VALUE!</v>
      </c>
      <c r="Y46" s="1198"/>
      <c r="AB46" s="1200"/>
    </row>
    <row r="47" spans="1:29" s="1199" customFormat="1">
      <c r="A47" s="1223"/>
      <c r="B47" s="1224" t="s">
        <v>177</v>
      </c>
      <c r="C47" s="1222"/>
      <c r="D47" s="1222"/>
      <c r="E47" s="1222"/>
      <c r="F47" s="1196">
        <f>IF(('Pl 2016-20 PFC'!D187=0),"",'Pl 2016-20 PFC'!D187)</f>
        <v>1300000</v>
      </c>
      <c r="G47" s="1196" t="str">
        <f>IF(('Pl 2016-20 PFC'!E187=0),"",'Pl 2016-20 PFC'!E187)</f>
        <v/>
      </c>
      <c r="H47" s="1196">
        <f>IF(('Pl 2016-20 PFC'!F187=0),"",'Pl 2016-20 PFC'!F187)</f>
        <v>1300000</v>
      </c>
      <c r="I47" s="1196" t="str">
        <f>IF(('Pl 2016-20 PFC'!D206=0),"",'Pl 2016-20 PFC'!D206)</f>
        <v/>
      </c>
      <c r="J47" s="1196" t="str">
        <f>IF(('Pl 2016-20 PFC'!E206=0),"",'Pl 2016-20 PFC'!E206)</f>
        <v/>
      </c>
      <c r="K47" s="1196" t="str">
        <f>IF(('Pl 2016-20 PFC'!F206=0),"",'Pl 2016-20 PFC'!F206)</f>
        <v/>
      </c>
      <c r="L47" s="1196"/>
      <c r="M47" s="1196"/>
      <c r="N47" s="1196"/>
      <c r="O47" s="1196" t="str">
        <f>IF(('Pl 2016-20 PFC'!D340=0),"",'Pl 2016-20 PFC'!D340)</f>
        <v/>
      </c>
      <c r="P47" s="1196" t="str">
        <f>IF(('Pl 2016-20 PFC'!E340=0),"",'Pl 2016-20 PFC'!E340)</f>
        <v/>
      </c>
      <c r="Q47" s="1196" t="str">
        <f>IF(('Pl 2016-20 PFC'!F340=0),"",'Pl 2016-20 PFC'!F340)</f>
        <v/>
      </c>
      <c r="R47" s="1196"/>
      <c r="S47" s="1196"/>
      <c r="T47" s="1196"/>
      <c r="U47" s="1196">
        <f t="shared" ref="U47:U52" si="23">IF((SUM(C47,F47,I47,L47,O47,R47)=0),"",(SUM(C47,F47,I47,L47,O47,R47)))</f>
        <v>1300000</v>
      </c>
      <c r="V47" s="1220" t="str">
        <f t="shared" si="22"/>
        <v>0</v>
      </c>
      <c r="W47" s="1196">
        <f t="shared" ref="W47:W52" si="24">IF((SUM(E47,H47,K47,N47,Q47,T47)=0),"",(SUM(E47,H47,K47,N47,Q47,T47)))</f>
        <v>1300000</v>
      </c>
      <c r="X47" s="1197" t="e">
        <f t="shared" si="20"/>
        <v>#VALUE!</v>
      </c>
      <c r="Y47" s="1198"/>
      <c r="AB47" s="1200"/>
    </row>
    <row r="48" spans="1:29" s="1199" customFormat="1" ht="31.5">
      <c r="A48" s="1223"/>
      <c r="B48" s="1485" t="s">
        <v>1094</v>
      </c>
      <c r="C48" s="1222">
        <f>IF(('Pl 2016-20 PFC'!D156=0),"",'Pl 2016-20 PFC'!D156)</f>
        <v>1000000</v>
      </c>
      <c r="D48" s="1222" t="str">
        <f>IF(('Pl 2016-20 PFC'!E156=0),"",'Pl 2016-20 PFC'!E156)</f>
        <v/>
      </c>
      <c r="E48" s="1222">
        <f>IF(('Pl 2016-20 PFC'!F156=0),"",'Pl 2016-20 PFC'!F156)</f>
        <v>1000000</v>
      </c>
      <c r="F48" s="1196"/>
      <c r="G48" s="1196"/>
      <c r="H48" s="1196"/>
      <c r="I48" s="1196"/>
      <c r="J48" s="1196"/>
      <c r="K48" s="1196"/>
      <c r="L48" s="1196"/>
      <c r="M48" s="1196"/>
      <c r="N48" s="1196"/>
      <c r="O48" s="1196"/>
      <c r="P48" s="1196"/>
      <c r="Q48" s="1196"/>
      <c r="R48" s="1196"/>
      <c r="S48" s="1196"/>
      <c r="T48" s="1196"/>
      <c r="U48" s="1196">
        <f t="shared" si="23"/>
        <v>1000000</v>
      </c>
      <c r="V48" s="1220" t="str">
        <f>IF((SUM(D48,G48,J48,M48,P48,S48)=0),"0",(SUM(D48,G48,J48,M48,P48,S48)))</f>
        <v>0</v>
      </c>
      <c r="W48" s="1196">
        <f t="shared" si="24"/>
        <v>1000000</v>
      </c>
      <c r="X48" s="1197"/>
      <c r="Y48" s="1198"/>
      <c r="AB48" s="1200"/>
    </row>
    <row r="49" spans="1:36" s="1199" customFormat="1">
      <c r="A49" s="1949"/>
      <c r="B49" s="1485" t="str">
        <f>'Pl 2016-20 PFC'!B157</f>
        <v>STABILNE ZATRUDNIENIE - osoby niepełnosprawne w administracji i słuzbie publicznej</v>
      </c>
      <c r="C49" s="1222">
        <f>IF(('Pl 2016-20 PFC'!D157=0),"",'Pl 2016-20 PFC'!D157)</f>
        <v>2500000</v>
      </c>
      <c r="D49" s="1222" t="str">
        <f>IF(('Pl 2016-20 PFC'!E157=0),"",'Pl 2016-20 PFC'!E157)</f>
        <v/>
      </c>
      <c r="E49" s="1222">
        <f>IF(('Pl 2016-20 PFC'!F157=0),"",'Pl 2016-20 PFC'!F157)</f>
        <v>2500000</v>
      </c>
      <c r="F49" s="1196"/>
      <c r="G49" s="1196"/>
      <c r="H49" s="1196"/>
      <c r="I49" s="1196"/>
      <c r="J49" s="1196"/>
      <c r="K49" s="1196"/>
      <c r="L49" s="1196">
        <f>IF(('Pl 2016-20 PFC'!D317=0),"",'Pl 2016-20 PFC'!D317)</f>
        <v>2500000</v>
      </c>
      <c r="M49" s="1196">
        <f>'Pl 2016-20 PFC'!E317</f>
        <v>0</v>
      </c>
      <c r="N49" s="1196">
        <f>'Pl 2016-20 PFC'!F317</f>
        <v>2500000</v>
      </c>
      <c r="O49" s="1196"/>
      <c r="P49" s="1196"/>
      <c r="Q49" s="1196"/>
      <c r="R49" s="1196"/>
      <c r="S49" s="1196"/>
      <c r="T49" s="1196"/>
      <c r="U49" s="1196">
        <f t="shared" si="23"/>
        <v>5000000</v>
      </c>
      <c r="V49" s="1220" t="str">
        <f>IF((SUM(D49,G49,J49,M49,P49,S49)=0),"0",(SUM(D49,G49,J49,M49,P49,S49)))</f>
        <v>0</v>
      </c>
      <c r="W49" s="1196">
        <f t="shared" si="24"/>
        <v>5000000</v>
      </c>
      <c r="X49" s="1197"/>
      <c r="Y49" s="1198"/>
      <c r="AB49" s="1200"/>
    </row>
    <row r="50" spans="1:36" s="1199" customFormat="1">
      <c r="A50" s="1949"/>
      <c r="B50" s="1485" t="str">
        <f>'Pl 2016-20 PFC'!B158</f>
        <v>ABSOLWENT</v>
      </c>
      <c r="C50" s="1222">
        <f>IF(('Pl 2016-20 PFC'!D158=0),"",'Pl 2016-20 PFC'!D158)</f>
        <v>4100000</v>
      </c>
      <c r="D50" s="1222" t="str">
        <f>IF(('Pl 2016-20 PFC'!E158=0),"",'Pl 2016-20 PFC'!E158)</f>
        <v/>
      </c>
      <c r="E50" s="1222">
        <f>IF(('Pl 2016-20 PFC'!F158=0),"",'Pl 2016-20 PFC'!F158)</f>
        <v>4100000</v>
      </c>
      <c r="F50" s="1196">
        <f>IF(('Pl 2016-20 PFC'!D189=0),"",'Pl 2016-20 PFC'!D189)</f>
        <v>4100000</v>
      </c>
      <c r="G50" s="1196" t="str">
        <f>IF(('Pl 2016-20 PFC'!E189=0),"",'Pl 2016-20 PFC'!E189)</f>
        <v/>
      </c>
      <c r="H50" s="1196">
        <f>IF(('Pl 2016-20 PFC'!F189=0),"",'Pl 2016-20 PFC'!F189)</f>
        <v>4100000</v>
      </c>
      <c r="I50" s="1196"/>
      <c r="J50" s="1196"/>
      <c r="K50" s="1196"/>
      <c r="L50" s="1196">
        <f>IF(('Pl 2016-20 PFC'!D318=0),"",'Pl 2016-20 PFC'!D318)</f>
        <v>1700000</v>
      </c>
      <c r="M50" s="1196">
        <f>'Pl 2016-20 PFC'!E318</f>
        <v>0</v>
      </c>
      <c r="N50" s="1196">
        <f>'Pl 2016-20 PFC'!F318</f>
        <v>1700000</v>
      </c>
      <c r="O50" s="1196">
        <f>IF(('Pl 2016-20 PFC'!D338=0),"",'Pl 2016-20 PFC'!D338)</f>
        <v>100000</v>
      </c>
      <c r="P50" s="1196" t="str">
        <f>IF(('Pl 2016-20 PFC'!E338=0),"",'Pl 2016-20 PFC'!E338)</f>
        <v/>
      </c>
      <c r="Q50" s="1196">
        <f>IF(('Pl 2016-20 PFC'!F338=0),"",'Pl 2016-20 PFC'!F338)</f>
        <v>100000</v>
      </c>
      <c r="R50" s="1196"/>
      <c r="S50" s="1196"/>
      <c r="T50" s="1196"/>
      <c r="U50" s="1196">
        <f t="shared" si="23"/>
        <v>10000000</v>
      </c>
      <c r="V50" s="1220" t="str">
        <f>IF((SUM(D50,G50,J50,M50,P50,S50)=0),"0",(SUM(D50,G50,J50,M50,P50,S50)))</f>
        <v>0</v>
      </c>
      <c r="W50" s="1196">
        <f t="shared" si="24"/>
        <v>10000000</v>
      </c>
      <c r="X50" s="1197"/>
      <c r="Y50" s="1198"/>
      <c r="AB50" s="1200"/>
    </row>
    <row r="51" spans="1:36" s="1199" customFormat="1">
      <c r="A51" s="1949"/>
      <c r="B51" s="1485" t="str">
        <f>'Pl 2016-20 PFC'!B159</f>
        <v>"PRACA - INTEGRACJA"</v>
      </c>
      <c r="C51" s="1222">
        <f>IF(('Pl 2016-20 PFC'!D159=0),"",'Pl 2016-20 PFC'!D159)</f>
        <v>100000</v>
      </c>
      <c r="D51" s="1222" t="str">
        <f>IF(('Pl 2016-20 PFC'!E159=0),"",'Pl 2016-20 PFC'!E159)</f>
        <v/>
      </c>
      <c r="E51" s="1222">
        <f>IF(('Pl 2016-20 PFC'!F159=0),"",'Pl 2016-20 PFC'!F159)</f>
        <v>100000</v>
      </c>
      <c r="F51" s="1196">
        <f>IF(('Pl 2016-20 PFC'!D190=0),"",'Pl 2016-20 PFC'!D190)</f>
        <v>4800000</v>
      </c>
      <c r="G51" s="1196" t="str">
        <f>IF(('Pl 2016-20 PFC'!E190=0),"",'Pl 2016-20 PFC'!E190)</f>
        <v/>
      </c>
      <c r="H51" s="1196">
        <f>IF(('Pl 2016-20 PFC'!F190=0),"",'Pl 2016-20 PFC'!F190)</f>
        <v>4800000</v>
      </c>
      <c r="I51" s="1196"/>
      <c r="J51" s="1196"/>
      <c r="K51" s="1196"/>
      <c r="L51" s="1196"/>
      <c r="M51" s="1196"/>
      <c r="N51" s="1196"/>
      <c r="O51" s="1196">
        <f>IF(('Pl 2016-20 PFC'!D339=0),"",'Pl 2016-20 PFC'!D339)</f>
        <v>100000</v>
      </c>
      <c r="P51" s="1196" t="str">
        <f>IF(('Pl 2016-20 PFC'!E339=0),"",'Pl 2016-20 PFC'!E339)</f>
        <v/>
      </c>
      <c r="Q51" s="1196">
        <f>IF(('Pl 2016-20 PFC'!F339=0),"",'Pl 2016-20 PFC'!F339)</f>
        <v>100000</v>
      </c>
      <c r="R51" s="1196"/>
      <c r="S51" s="1196"/>
      <c r="T51" s="1196"/>
      <c r="U51" s="1196">
        <f t="shared" si="23"/>
        <v>5000000</v>
      </c>
      <c r="V51" s="1220" t="str">
        <f t="shared" si="22"/>
        <v>0</v>
      </c>
      <c r="W51" s="1196">
        <f t="shared" si="24"/>
        <v>5000000</v>
      </c>
      <c r="X51" s="1197"/>
      <c r="Y51" s="1198"/>
      <c r="AB51" s="1200"/>
    </row>
    <row r="52" spans="1:36" s="1199" customFormat="1" ht="16.5" thickBot="1">
      <c r="A52" s="1223" t="s">
        <v>554</v>
      </c>
      <c r="B52" s="1221" t="s">
        <v>166</v>
      </c>
      <c r="C52" s="1222">
        <f>IF(('Pl 2016-20 PFC'!D160=0),"",'Pl 2016-20 PFC'!D160)</f>
        <v>3300000</v>
      </c>
      <c r="D52" s="1222" t="str">
        <f>IF(('Pl 2016-20 PFC'!E160=0),"",'Pl 2016-20 PFC'!E160)</f>
        <v/>
      </c>
      <c r="E52" s="1222">
        <f>IF(('Pl 2016-20 PFC'!F160=0),"",'Pl 2016-20 PFC'!F160)</f>
        <v>3300000</v>
      </c>
      <c r="F52" s="1196">
        <f>IF(('Pl 2016-20 PFC'!D191=0),"",'Pl 2016-20 PFC'!D191)</f>
        <v>1100000</v>
      </c>
      <c r="G52" s="1196" t="str">
        <f>IF(('Pl 2016-20 PFC'!E191=0),"",'Pl 2016-20 PFC'!E191)</f>
        <v/>
      </c>
      <c r="H52" s="1196">
        <f>IF(('Pl 2016-20 PFC'!F191=0),"",'Pl 2016-20 PFC'!F191)</f>
        <v>1100000</v>
      </c>
      <c r="I52" s="1196"/>
      <c r="J52" s="1196"/>
      <c r="K52" s="1196"/>
      <c r="L52" s="1196" t="str">
        <f>IF(('Pl 2016-20 PFC'!D320=0),"",'Pl 2016-20 PFC'!D320)</f>
        <v/>
      </c>
      <c r="M52" s="1196" t="str">
        <f>IF(('Pl 2016-20 PFC'!E320=0),"",'Pl 2016-20 PFC'!E320)</f>
        <v/>
      </c>
      <c r="N52" s="1196" t="str">
        <f>IF(('Pl 2016-20 PFC'!F320=0),"",'Pl 2016-20 PFC'!F320)</f>
        <v/>
      </c>
      <c r="O52" s="1196"/>
      <c r="P52" s="1196"/>
      <c r="Q52" s="1196"/>
      <c r="R52" s="1196"/>
      <c r="S52" s="1196"/>
      <c r="T52" s="1196"/>
      <c r="U52" s="1196">
        <f t="shared" si="23"/>
        <v>4400000</v>
      </c>
      <c r="V52" s="1220" t="str">
        <f t="shared" si="22"/>
        <v>0</v>
      </c>
      <c r="W52" s="1196">
        <f t="shared" si="24"/>
        <v>4400000</v>
      </c>
      <c r="X52" s="1197" t="e">
        <f t="shared" si="20"/>
        <v>#VALUE!</v>
      </c>
      <c r="Y52" s="1198"/>
      <c r="AB52" s="1200"/>
    </row>
    <row r="53" spans="1:36" s="434" customFormat="1" ht="16.5" thickBot="1">
      <c r="A53" s="473" t="s">
        <v>14</v>
      </c>
      <c r="B53" s="474" t="s">
        <v>555</v>
      </c>
      <c r="C53" s="475" t="s">
        <v>556</v>
      </c>
      <c r="D53" s="475" t="s">
        <v>556</v>
      </c>
      <c r="E53" s="475" t="s">
        <v>556</v>
      </c>
      <c r="F53" s="475" t="s">
        <v>556</v>
      </c>
      <c r="G53" s="475" t="s">
        <v>556</v>
      </c>
      <c r="H53" s="475" t="s">
        <v>556</v>
      </c>
      <c r="I53" s="475">
        <f>I54</f>
        <v>3831000</v>
      </c>
      <c r="J53" s="475" t="str">
        <f>J54</f>
        <v/>
      </c>
      <c r="K53" s="475">
        <f>K54</f>
        <v>3831000</v>
      </c>
      <c r="L53" s="475" t="s">
        <v>556</v>
      </c>
      <c r="M53" s="475" t="s">
        <v>556</v>
      </c>
      <c r="N53" s="475" t="s">
        <v>556</v>
      </c>
      <c r="O53" s="475" t="s">
        <v>556</v>
      </c>
      <c r="P53" s="475" t="s">
        <v>556</v>
      </c>
      <c r="Q53" s="475" t="s">
        <v>556</v>
      </c>
      <c r="R53" s="475" t="s">
        <v>556</v>
      </c>
      <c r="S53" s="475" t="s">
        <v>556</v>
      </c>
      <c r="T53" s="475" t="s">
        <v>556</v>
      </c>
      <c r="U53" s="476">
        <f>IF((SUM(U54:U56)=0),"",SUM(U54:U56))</f>
        <v>3831000</v>
      </c>
      <c r="V53" s="1410" t="str">
        <f>IF((SUM(V54:V56)=0),"",SUM(V54:V56))</f>
        <v/>
      </c>
      <c r="W53" s="476">
        <f>IF((SUM(W54:W56)=0),"",SUM(W54:W56))</f>
        <v>3831000</v>
      </c>
      <c r="X53" s="477" t="e">
        <f t="shared" si="20"/>
        <v>#VALUE!</v>
      </c>
      <c r="Y53" s="433"/>
      <c r="AB53" s="435"/>
    </row>
    <row r="54" spans="1:36" s="483" customFormat="1">
      <c r="A54" s="478"/>
      <c r="B54" s="479" t="s">
        <v>509</v>
      </c>
      <c r="C54" s="480"/>
      <c r="D54" s="480"/>
      <c r="E54" s="480"/>
      <c r="F54" s="480"/>
      <c r="G54" s="480"/>
      <c r="H54" s="480"/>
      <c r="I54" s="480">
        <f>IF(('Pl 2016-20 PFC'!D211=0),"",'Pl 2016-20 PFC'!D211)</f>
        <v>3831000</v>
      </c>
      <c r="J54" s="480" t="str">
        <f>IF(('Pl 2016-20 PFC'!E211=0),"",'Pl 2016-20 PFC'!E211)</f>
        <v/>
      </c>
      <c r="K54" s="480">
        <f>IF(('Pl 2016-20 PFC'!F211=0),"",'Pl 2016-20 PFC'!F211)</f>
        <v>3831000</v>
      </c>
      <c r="L54" s="481"/>
      <c r="M54" s="480"/>
      <c r="N54" s="480"/>
      <c r="O54" s="481"/>
      <c r="P54" s="481"/>
      <c r="Q54" s="481"/>
      <c r="R54" s="481"/>
      <c r="S54" s="481"/>
      <c r="T54" s="481"/>
      <c r="U54" s="481">
        <f t="shared" ref="U54:W56" si="25">IF((SUM(C54,F54,I54,L54,O54,R54)=0),"",(SUM(C54,F54,I54,L54,O54,R54)))</f>
        <v>3831000</v>
      </c>
      <c r="V54" s="1411" t="str">
        <f>IF((SUM(D54,G54,J54,M54,P54,S54)=0),"0",(SUM(D54,G54,J54,M54,P54,S54)))</f>
        <v>0</v>
      </c>
      <c r="W54" s="481">
        <f t="shared" si="25"/>
        <v>3831000</v>
      </c>
      <c r="X54" s="482" t="e">
        <f t="shared" si="20"/>
        <v>#VALUE!</v>
      </c>
      <c r="Y54" s="439"/>
      <c r="AB54" s="439"/>
    </row>
    <row r="55" spans="1:36" s="483" customFormat="1">
      <c r="A55" s="484"/>
      <c r="B55" s="485" t="s">
        <v>510</v>
      </c>
      <c r="C55" s="486"/>
      <c r="D55" s="486"/>
      <c r="E55" s="486"/>
      <c r="F55" s="486"/>
      <c r="G55" s="486"/>
      <c r="H55" s="486"/>
      <c r="I55" s="486"/>
      <c r="J55" s="486"/>
      <c r="K55" s="486"/>
      <c r="L55" s="487"/>
      <c r="M55" s="486"/>
      <c r="N55" s="486"/>
      <c r="O55" s="487"/>
      <c r="P55" s="487"/>
      <c r="Q55" s="487"/>
      <c r="R55" s="487"/>
      <c r="S55" s="487"/>
      <c r="T55" s="487"/>
      <c r="U55" s="487" t="str">
        <f t="shared" si="25"/>
        <v/>
      </c>
      <c r="V55" s="1412" t="str">
        <f t="shared" si="25"/>
        <v/>
      </c>
      <c r="W55" s="487" t="str">
        <f t="shared" si="25"/>
        <v/>
      </c>
      <c r="X55" s="488" t="e">
        <f t="shared" si="20"/>
        <v>#VALUE!</v>
      </c>
      <c r="Y55" s="439"/>
      <c r="AB55" s="439"/>
    </row>
    <row r="56" spans="1:36" s="483" customFormat="1" ht="16.5" thickBot="1">
      <c r="A56" s="489"/>
      <c r="B56" s="490" t="s">
        <v>511</v>
      </c>
      <c r="C56" s="491"/>
      <c r="D56" s="491"/>
      <c r="E56" s="491"/>
      <c r="F56" s="491"/>
      <c r="G56" s="491"/>
      <c r="H56" s="491"/>
      <c r="I56" s="491"/>
      <c r="J56" s="491"/>
      <c r="K56" s="491"/>
      <c r="L56" s="491"/>
      <c r="M56" s="491"/>
      <c r="N56" s="491"/>
      <c r="O56" s="491"/>
      <c r="P56" s="491"/>
      <c r="Q56" s="491"/>
      <c r="R56" s="492"/>
      <c r="S56" s="492"/>
      <c r="T56" s="492"/>
      <c r="U56" s="492" t="str">
        <f t="shared" si="25"/>
        <v/>
      </c>
      <c r="V56" s="1413" t="str">
        <f t="shared" si="25"/>
        <v/>
      </c>
      <c r="W56" s="492" t="str">
        <f t="shared" si="25"/>
        <v/>
      </c>
      <c r="X56" s="493" t="e">
        <f t="shared" si="20"/>
        <v>#VALUE!</v>
      </c>
      <c r="Y56" s="439"/>
      <c r="AB56" s="439"/>
    </row>
    <row r="57" spans="1:36" s="496" customFormat="1" ht="21.95" customHeight="1" thickBot="1">
      <c r="A57" s="473" t="s">
        <v>18</v>
      </c>
      <c r="B57" s="494" t="s">
        <v>557</v>
      </c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  <c r="Q57" s="475"/>
      <c r="R57" s="475"/>
      <c r="S57" s="475"/>
      <c r="T57" s="475"/>
      <c r="U57" s="476">
        <f>IF((SUM(U58:U60)=0),"",SUM(U58:U60))</f>
        <v>324604000</v>
      </c>
      <c r="V57" s="1410" t="str">
        <f>IF((SUM(V58:V60)=0),"",SUM(V58:V60))</f>
        <v/>
      </c>
      <c r="W57" s="476">
        <f>IF((SUM(W58:W60)=0),"",SUM(W58:W60))</f>
        <v>324604000</v>
      </c>
      <c r="X57" s="477" t="e">
        <f t="shared" si="20"/>
        <v>#VALUE!</v>
      </c>
      <c r="Y57" s="495"/>
      <c r="AB57" s="497"/>
    </row>
    <row r="58" spans="1:36" s="483" customFormat="1">
      <c r="A58" s="478"/>
      <c r="B58" s="479" t="s">
        <v>509</v>
      </c>
      <c r="C58" s="480"/>
      <c r="D58" s="480"/>
      <c r="E58" s="480"/>
      <c r="F58" s="480"/>
      <c r="G58" s="480"/>
      <c r="H58" s="480"/>
      <c r="I58" s="480"/>
      <c r="J58" s="480"/>
      <c r="K58" s="480"/>
      <c r="L58" s="480"/>
      <c r="M58" s="480"/>
      <c r="N58" s="480"/>
      <c r="O58" s="480"/>
      <c r="P58" s="480"/>
      <c r="Q58" s="480"/>
      <c r="R58" s="481"/>
      <c r="S58" s="481"/>
      <c r="T58" s="481"/>
      <c r="U58" s="481">
        <f>IF((SUM('Pl 2016-20 PFC'!D241,'Pl 2016-20 PFC'!D244,'Pl 2016-20 PFC'!D247,'Pl 2016-20 PFC'!D250,'Pl 2016-20 PFC'!D256,'Pl 2016-20 PFC'!D273,'Pl 2016-20 PFC'!D290,'Pl 2016-20 PFC'!D291)=0),"",SUM('Pl 2016-20 PFC'!D241,'Pl 2016-20 PFC'!D244,'Pl 2016-20 PFC'!D247,'Pl 2016-20 PFC'!D250,'Pl 2016-20 PFC'!D256,'Pl 2016-20 PFC'!D273,'Pl 2016-20 PFC'!D290,'Pl 2016-20 PFC'!D291))</f>
        <v>322406000</v>
      </c>
      <c r="V58" s="1411" t="str">
        <f>IF((SUM('Pl 2016-20 PFC'!E241,'Pl 2016-20 PFC'!E244,'Pl 2016-20 PFC'!E247,'Pl 2016-20 PFC'!E250,'Pl 2016-20 PFC'!E256,'Pl 2016-20 PFC'!E273,'Pl 2016-20 PFC'!E290,'Pl 2016-20 PFC'!E291)=0),"0",SUM('Pl 2016-20 PFC'!E241,'Pl 2016-20 PFC'!E244,'Pl 2016-20 PFC'!E247,'Pl 2016-20 PFC'!E250,'Pl 2016-20 PFC'!E256,'Pl 2016-20 PFC'!E273,'Pl 2016-20 PFC'!E290,'Pl 2016-20 PFC'!E291))</f>
        <v>0</v>
      </c>
      <c r="W58" s="481">
        <f>IF((SUM('Pl 2016-20 PFC'!F241,'Pl 2016-20 PFC'!F244,'Pl 2016-20 PFC'!F247,'Pl 2016-20 PFC'!F250,'Pl 2016-20 PFC'!F256,'Pl 2016-20 PFC'!F273,'Pl 2016-20 PFC'!F290,'Pl 2016-20 PFC'!F291)=0),"",SUM('Pl 2016-20 PFC'!F241,'Pl 2016-20 PFC'!F244,'Pl 2016-20 PFC'!F247,'Pl 2016-20 PFC'!F250,'Pl 2016-20 PFC'!F256,'Pl 2016-20 PFC'!F273,'Pl 2016-20 PFC'!F290,'Pl 2016-20 PFC'!F291))</f>
        <v>322406000</v>
      </c>
      <c r="X58" s="481" t="e">
        <f>IF((SUM('Pl 2016-20 PFC'!G241,'Pl 2016-20 PFC'!G244,'Pl 2016-20 PFC'!G247,'Pl 2016-20 PFC'!G250,'Pl 2016-20 PFC'!G256,'Pl 2016-20 PFC'!G273,'Pl 2016-20 PFC'!G290,'Pl 2016-20 PFC'!G291)=0),"",SUM('Pl 2016-20 PFC'!G241,'Pl 2016-20 PFC'!G244,'Pl 2016-20 PFC'!G247,'Pl 2016-20 PFC'!G250,'Pl 2016-20 PFC'!G256,'Pl 2016-20 PFC'!G273,'Pl 2016-20 PFC'!G290,'Pl 2016-20 PFC'!G291))</f>
        <v>#VALUE!</v>
      </c>
      <c r="Y58" s="481" t="str">
        <f>IF((SUM('Pl 2016-20 PFC'!H241,'Pl 2016-20 PFC'!H244,'Pl 2016-20 PFC'!H247,'Pl 2016-20 PFC'!H250,'Pl 2016-20 PFC'!H256,'Pl 2016-20 PFC'!H273,'Pl 2016-20 PFC'!H290,'Pl 2016-20 PFC'!H291)=0),"",SUM('Pl 2016-20 PFC'!H241,'Pl 2016-20 PFC'!H244,'Pl 2016-20 PFC'!H247,'Pl 2016-20 PFC'!H250,'Pl 2016-20 PFC'!H256,'Pl 2016-20 PFC'!H273,'Pl 2016-20 PFC'!H290,'Pl 2016-20 PFC'!H291))</f>
        <v/>
      </c>
      <c r="Z58" s="481" t="str">
        <f>IF((SUM('Pl 2016-20 PFC'!I241,'Pl 2016-20 PFC'!I244,'Pl 2016-20 PFC'!I247,'Pl 2016-20 PFC'!I250,'Pl 2016-20 PFC'!I256,'Pl 2016-20 PFC'!I273,'Pl 2016-20 PFC'!I290,'Pl 2016-20 PFC'!I291)=0),"",SUM('Pl 2016-20 PFC'!I241,'Pl 2016-20 PFC'!I244,'Pl 2016-20 PFC'!I247,'Pl 2016-20 PFC'!I250,'Pl 2016-20 PFC'!I256,'Pl 2016-20 PFC'!I273,'Pl 2016-20 PFC'!I290,'Pl 2016-20 PFC'!I291))</f>
        <v/>
      </c>
      <c r="AA58" s="481" t="str">
        <f>IF((SUM('Pl 2016-20 PFC'!J241,'Pl 2016-20 PFC'!J244,'Pl 2016-20 PFC'!J247,'Pl 2016-20 PFC'!J250,'Pl 2016-20 PFC'!J256,'Pl 2016-20 PFC'!J273,'Pl 2016-20 PFC'!J290,'Pl 2016-20 PFC'!J291)=0),"",SUM('Pl 2016-20 PFC'!J241,'Pl 2016-20 PFC'!J244,'Pl 2016-20 PFC'!J247,'Pl 2016-20 PFC'!J250,'Pl 2016-20 PFC'!J256,'Pl 2016-20 PFC'!J273,'Pl 2016-20 PFC'!J290,'Pl 2016-20 PFC'!J291))</f>
        <v/>
      </c>
      <c r="AB58" s="481" t="str">
        <f>IF((SUM('Pl 2016-20 PFC'!K241,'Pl 2016-20 PFC'!K244,'Pl 2016-20 PFC'!K247,'Pl 2016-20 PFC'!K250,'Pl 2016-20 PFC'!K256,'Pl 2016-20 PFC'!K273,'Pl 2016-20 PFC'!K290,'Pl 2016-20 PFC'!K291)=0),"",SUM('Pl 2016-20 PFC'!K241,'Pl 2016-20 PFC'!K244,'Pl 2016-20 PFC'!K247,'Pl 2016-20 PFC'!K250,'Pl 2016-20 PFC'!K256,'Pl 2016-20 PFC'!K273,'Pl 2016-20 PFC'!K290,'Pl 2016-20 PFC'!K291))</f>
        <v/>
      </c>
      <c r="AC58" s="481" t="str">
        <f>IF((SUM('Pl 2016-20 PFC'!L241,'Pl 2016-20 PFC'!L244,'Pl 2016-20 PFC'!L247,'Pl 2016-20 PFC'!L250,'Pl 2016-20 PFC'!L256,'Pl 2016-20 PFC'!L273,'Pl 2016-20 PFC'!L290,'Pl 2016-20 PFC'!L291)=0),"",SUM('Pl 2016-20 PFC'!L241,'Pl 2016-20 PFC'!L244,'Pl 2016-20 PFC'!L247,'Pl 2016-20 PFC'!L250,'Pl 2016-20 PFC'!L256,'Pl 2016-20 PFC'!L273,'Pl 2016-20 PFC'!L290,'Pl 2016-20 PFC'!L291))</f>
        <v/>
      </c>
      <c r="AD58" s="481" t="str">
        <f>IF((SUM('Pl 2016-20 PFC'!M241,'Pl 2016-20 PFC'!M244,'Pl 2016-20 PFC'!M247,'Pl 2016-20 PFC'!M250,'Pl 2016-20 PFC'!M256,'Pl 2016-20 PFC'!M273,'Pl 2016-20 PFC'!M290,'Pl 2016-20 PFC'!M291)=0),"",SUM('Pl 2016-20 PFC'!M241,'Pl 2016-20 PFC'!M244,'Pl 2016-20 PFC'!M247,'Pl 2016-20 PFC'!M250,'Pl 2016-20 PFC'!M256,'Pl 2016-20 PFC'!M273,'Pl 2016-20 PFC'!M290,'Pl 2016-20 PFC'!M291))</f>
        <v/>
      </c>
      <c r="AE58" s="481" t="str">
        <f>IF((SUM('Pl 2016-20 PFC'!N241,'Pl 2016-20 PFC'!N244,'Pl 2016-20 PFC'!N247,'Pl 2016-20 PFC'!N250,'Pl 2016-20 PFC'!N256,'Pl 2016-20 PFC'!N273,'Pl 2016-20 PFC'!N290,'Pl 2016-20 PFC'!N291)=0),"",SUM('Pl 2016-20 PFC'!N241,'Pl 2016-20 PFC'!N244,'Pl 2016-20 PFC'!N247,'Pl 2016-20 PFC'!N250,'Pl 2016-20 PFC'!N256,'Pl 2016-20 PFC'!N273,'Pl 2016-20 PFC'!N290,'Pl 2016-20 PFC'!N291))</f>
        <v/>
      </c>
      <c r="AF58" s="481" t="str">
        <f>IF((SUM('Pl 2016-20 PFC'!O241,'Pl 2016-20 PFC'!O244,'Pl 2016-20 PFC'!O247,'Pl 2016-20 PFC'!O250,'Pl 2016-20 PFC'!O256,'Pl 2016-20 PFC'!O273,'Pl 2016-20 PFC'!O290,'Pl 2016-20 PFC'!O291)=0),"",SUM('Pl 2016-20 PFC'!O241,'Pl 2016-20 PFC'!O244,'Pl 2016-20 PFC'!O247,'Pl 2016-20 PFC'!O250,'Pl 2016-20 PFC'!O256,'Pl 2016-20 PFC'!O273,'Pl 2016-20 PFC'!O290,'Pl 2016-20 PFC'!O291))</f>
        <v/>
      </c>
      <c r="AG58" s="481" t="str">
        <f>IF((SUM('Pl 2016-20 PFC'!P241,'Pl 2016-20 PFC'!P244,'Pl 2016-20 PFC'!P247,'Pl 2016-20 PFC'!P250,'Pl 2016-20 PFC'!P256,'Pl 2016-20 PFC'!P273,'Pl 2016-20 PFC'!P290,'Pl 2016-20 PFC'!P291)=0),"",SUM('Pl 2016-20 PFC'!P241,'Pl 2016-20 PFC'!P244,'Pl 2016-20 PFC'!P247,'Pl 2016-20 PFC'!P250,'Pl 2016-20 PFC'!P256,'Pl 2016-20 PFC'!P273,'Pl 2016-20 PFC'!P290,'Pl 2016-20 PFC'!P291))</f>
        <v/>
      </c>
      <c r="AH58" s="481" t="str">
        <f>IF((SUM('Pl 2016-20 PFC'!Q241,'Pl 2016-20 PFC'!Q244,'Pl 2016-20 PFC'!Q247,'Pl 2016-20 PFC'!Q250,'Pl 2016-20 PFC'!Q256,'Pl 2016-20 PFC'!Q273,'Pl 2016-20 PFC'!Q290,'Pl 2016-20 PFC'!Q291)=0),"",SUM('Pl 2016-20 PFC'!Q241,'Pl 2016-20 PFC'!Q244,'Pl 2016-20 PFC'!Q247,'Pl 2016-20 PFC'!Q250,'Pl 2016-20 PFC'!Q256,'Pl 2016-20 PFC'!Q273,'Pl 2016-20 PFC'!Q290,'Pl 2016-20 PFC'!Q291))</f>
        <v/>
      </c>
      <c r="AI58" s="481" t="str">
        <f>IF((SUM('Pl 2016-20 PFC'!R241,'Pl 2016-20 PFC'!R244,'Pl 2016-20 PFC'!R247,'Pl 2016-20 PFC'!R250,'Pl 2016-20 PFC'!R256,'Pl 2016-20 PFC'!R273,'Pl 2016-20 PFC'!R290,'Pl 2016-20 PFC'!R291)=0),"",SUM('Pl 2016-20 PFC'!R241,'Pl 2016-20 PFC'!R244,'Pl 2016-20 PFC'!R247,'Pl 2016-20 PFC'!R250,'Pl 2016-20 PFC'!R256,'Pl 2016-20 PFC'!R273,'Pl 2016-20 PFC'!R290,'Pl 2016-20 PFC'!R291))</f>
        <v/>
      </c>
      <c r="AJ58" s="481" t="str">
        <f>IF((SUM('Pl 2016-20 PFC'!S241,'Pl 2016-20 PFC'!S244,'Pl 2016-20 PFC'!S247,'Pl 2016-20 PFC'!S250,'Pl 2016-20 PFC'!S256,'Pl 2016-20 PFC'!S273,'Pl 2016-20 PFC'!S290,'Pl 2016-20 PFC'!S291)=0),"",SUM('Pl 2016-20 PFC'!S241,'Pl 2016-20 PFC'!S244,'Pl 2016-20 PFC'!S247,'Pl 2016-20 PFC'!S250,'Pl 2016-20 PFC'!S256,'Pl 2016-20 PFC'!S273,'Pl 2016-20 PFC'!S290,'Pl 2016-20 PFC'!S291))</f>
        <v/>
      </c>
    </row>
    <row r="59" spans="1:36" s="483" customFormat="1" ht="16.5" thickBot="1">
      <c r="A59" s="484"/>
      <c r="B59" s="485" t="s">
        <v>510</v>
      </c>
      <c r="C59" s="486"/>
      <c r="D59" s="486"/>
      <c r="E59" s="486"/>
      <c r="F59" s="486"/>
      <c r="G59" s="486"/>
      <c r="H59" s="486"/>
      <c r="I59" s="486"/>
      <c r="J59" s="486"/>
      <c r="K59" s="486"/>
      <c r="L59" s="486"/>
      <c r="M59" s="486"/>
      <c r="N59" s="486"/>
      <c r="O59" s="486"/>
      <c r="P59" s="486"/>
      <c r="Q59" s="486"/>
      <c r="R59" s="487"/>
      <c r="S59" s="487"/>
      <c r="T59" s="487"/>
      <c r="U59" s="487">
        <f>SUM('Pl 2016-20 PFC'!D217:D222)</f>
        <v>1859000</v>
      </c>
      <c r="V59" s="487">
        <f>SUM('Pl 2016-20 PFC'!E217:E222)</f>
        <v>0</v>
      </c>
      <c r="W59" s="487">
        <f>SUM('Pl 2016-20 PFC'!F217:F222)</f>
        <v>1859000</v>
      </c>
      <c r="X59" s="487">
        <f>SUM('Pl 2016-20 PFC'!G217:G222)</f>
        <v>0</v>
      </c>
      <c r="Y59" s="487">
        <f>SUM('Pl 2016-20 PFC'!H217:H222)</f>
        <v>0</v>
      </c>
      <c r="Z59" s="487">
        <f>SUM('Pl 2016-20 PFC'!I217:I222)</f>
        <v>0</v>
      </c>
      <c r="AA59" s="487">
        <f>SUM('Pl 2016-20 PFC'!J217:J222)</f>
        <v>0</v>
      </c>
      <c r="AB59" s="487">
        <f>SUM('Pl 2016-20 PFC'!K217:K222)</f>
        <v>0</v>
      </c>
      <c r="AC59" s="487">
        <f>SUM('Pl 2016-20 PFC'!L217:L222)</f>
        <v>0</v>
      </c>
    </row>
    <row r="60" spans="1:36" s="483" customFormat="1" ht="16.5" thickBot="1">
      <c r="A60" s="489"/>
      <c r="B60" s="490" t="s">
        <v>511</v>
      </c>
      <c r="C60" s="491"/>
      <c r="D60" s="491"/>
      <c r="E60" s="491"/>
      <c r="F60" s="491"/>
      <c r="G60" s="491"/>
      <c r="H60" s="491"/>
      <c r="I60" s="491"/>
      <c r="J60" s="491"/>
      <c r="K60" s="491"/>
      <c r="L60" s="491"/>
      <c r="M60" s="491"/>
      <c r="N60" s="491"/>
      <c r="O60" s="491"/>
      <c r="P60" s="491"/>
      <c r="Q60" s="491"/>
      <c r="R60" s="492"/>
      <c r="S60" s="492"/>
      <c r="T60" s="492"/>
      <c r="U60" s="492">
        <f>SUM('Pl 2016-20 PFC'!D242,'Pl 2016-20 PFC'!D245,'Pl 2016-20 PFC'!D248,'Pl 2016-20 PFC'!D251,'Pl 2016-20 PFC'!D257)</f>
        <v>339000</v>
      </c>
      <c r="V60" s="492">
        <f>SUM('Pl 2016-20 PFC'!E242,'Pl 2016-20 PFC'!E245,'Pl 2016-20 PFC'!E248,'Pl 2016-20 PFC'!E251,'Pl 2016-20 PFC'!E257)</f>
        <v>0</v>
      </c>
      <c r="W60" s="492">
        <f>SUM('Pl 2016-20 PFC'!F242,'Pl 2016-20 PFC'!F245,'Pl 2016-20 PFC'!F248,'Pl 2016-20 PFC'!F251,'Pl 2016-20 PFC'!F257)</f>
        <v>339000</v>
      </c>
      <c r="X60" s="498" t="e">
        <f t="shared" si="20"/>
        <v>#VALUE!</v>
      </c>
      <c r="Y60" s="495"/>
      <c r="AB60" s="439"/>
    </row>
    <row r="61" spans="1:36" s="496" customFormat="1" ht="16.5" thickBot="1">
      <c r="A61" s="473" t="s">
        <v>21</v>
      </c>
      <c r="B61" s="474" t="s">
        <v>558</v>
      </c>
      <c r="C61" s="475"/>
      <c r="D61" s="475"/>
      <c r="E61" s="475"/>
      <c r="F61" s="475"/>
      <c r="G61" s="475"/>
      <c r="H61" s="475"/>
      <c r="I61" s="475"/>
      <c r="J61" s="475"/>
      <c r="K61" s="475"/>
      <c r="L61" s="475"/>
      <c r="M61" s="475"/>
      <c r="N61" s="475"/>
      <c r="O61" s="475"/>
      <c r="P61" s="475"/>
      <c r="Q61" s="475"/>
      <c r="R61" s="475"/>
      <c r="S61" s="475"/>
      <c r="T61" s="475"/>
      <c r="U61" s="476">
        <f>IF(('Pl 2016-20 PFC'!D352=0),"",'Pl 2016-20 PFC'!D352)</f>
        <v>300000</v>
      </c>
      <c r="V61" s="1410" t="str">
        <f>IF(('Pl 2016-20 PFC'!E352=0),"0",'Pl 2016-20 PFC'!E352)</f>
        <v>0</v>
      </c>
      <c r="W61" s="476">
        <f>IF(('Pl 2016-20 PFC'!F352=0),"",'Pl 2016-20 PFC'!F352)</f>
        <v>300000</v>
      </c>
      <c r="X61" s="477" t="e">
        <f t="shared" si="20"/>
        <v>#VALUE!</v>
      </c>
      <c r="Y61" s="495"/>
      <c r="AB61" s="497"/>
    </row>
    <row r="62" spans="1:36" s="434" customFormat="1" ht="21.95" customHeight="1" thickBot="1">
      <c r="A62" s="473" t="s">
        <v>23</v>
      </c>
      <c r="B62" s="494" t="s">
        <v>70</v>
      </c>
      <c r="C62" s="475"/>
      <c r="D62" s="475"/>
      <c r="E62" s="475"/>
      <c r="F62" s="475"/>
      <c r="G62" s="475"/>
      <c r="H62" s="475"/>
      <c r="I62" s="475"/>
      <c r="J62" s="475"/>
      <c r="K62" s="475"/>
      <c r="L62" s="475"/>
      <c r="M62" s="475"/>
      <c r="N62" s="475"/>
      <c r="O62" s="475"/>
      <c r="P62" s="475"/>
      <c r="Q62" s="475"/>
      <c r="R62" s="475"/>
      <c r="S62" s="475"/>
      <c r="T62" s="475"/>
      <c r="U62" s="476">
        <f>IF((SUM(U63:U65)=0),"",SUM(U63:U65))</f>
        <v>51497000</v>
      </c>
      <c r="V62" s="1410" t="str">
        <f>IF((SUM(V63:V65)=0),"0",SUM(V63:V65))</f>
        <v>0</v>
      </c>
      <c r="W62" s="476">
        <f>IF((SUM(W63:W65)=0),"",SUM(W63:W65))</f>
        <v>51497000</v>
      </c>
      <c r="X62" s="477" t="e">
        <f t="shared" si="20"/>
        <v>#VALUE!</v>
      </c>
      <c r="Y62" s="433"/>
      <c r="AB62" s="435"/>
    </row>
    <row r="63" spans="1:36" s="440" customFormat="1">
      <c r="A63" s="499"/>
      <c r="B63" s="479" t="s">
        <v>509</v>
      </c>
      <c r="C63" s="500"/>
      <c r="D63" s="500"/>
      <c r="E63" s="500"/>
      <c r="F63" s="500"/>
      <c r="G63" s="500"/>
      <c r="H63" s="500"/>
      <c r="I63" s="500"/>
      <c r="J63" s="500"/>
      <c r="K63" s="500"/>
      <c r="L63" s="500"/>
      <c r="M63" s="500"/>
      <c r="N63" s="500"/>
      <c r="O63" s="500"/>
      <c r="P63" s="500"/>
      <c r="Q63" s="500"/>
      <c r="R63" s="501"/>
      <c r="S63" s="501"/>
      <c r="T63" s="501"/>
      <c r="U63" s="501">
        <f>U67+U70</f>
        <v>42986000</v>
      </c>
      <c r="V63" s="501">
        <f>V67+V70</f>
        <v>0</v>
      </c>
      <c r="W63" s="501">
        <f>W67+W70</f>
        <v>42986000</v>
      </c>
      <c r="X63" s="502" t="e">
        <f t="shared" si="20"/>
        <v>#VALUE!</v>
      </c>
      <c r="Y63" s="439"/>
      <c r="AB63" s="441"/>
    </row>
    <row r="64" spans="1:36" s="440" customFormat="1">
      <c r="A64" s="503"/>
      <c r="B64" s="485" t="s">
        <v>510</v>
      </c>
      <c r="C64" s="504"/>
      <c r="D64" s="504"/>
      <c r="E64" s="504"/>
      <c r="F64" s="504"/>
      <c r="G64" s="504"/>
      <c r="H64" s="504"/>
      <c r="I64" s="504"/>
      <c r="J64" s="504"/>
      <c r="K64" s="504"/>
      <c r="L64" s="504"/>
      <c r="M64" s="504"/>
      <c r="N64" s="504"/>
      <c r="O64" s="504"/>
      <c r="P64" s="504"/>
      <c r="Q64" s="504"/>
      <c r="R64" s="444"/>
      <c r="S64" s="444"/>
      <c r="T64" s="444"/>
      <c r="U64" s="444">
        <f>U68+U72</f>
        <v>7203000</v>
      </c>
      <c r="V64" s="444">
        <f t="shared" ref="V64:AJ64" si="26">V68+V72</f>
        <v>0</v>
      </c>
      <c r="W64" s="444">
        <f t="shared" si="26"/>
        <v>7203000</v>
      </c>
      <c r="X64" s="444" t="e">
        <f t="shared" si="26"/>
        <v>#VALUE!</v>
      </c>
      <c r="Y64" s="444">
        <f t="shared" si="26"/>
        <v>0</v>
      </c>
      <c r="Z64" s="444">
        <f t="shared" si="26"/>
        <v>0</v>
      </c>
      <c r="AA64" s="444">
        <f t="shared" si="26"/>
        <v>0</v>
      </c>
      <c r="AB64" s="444">
        <f t="shared" si="26"/>
        <v>0</v>
      </c>
      <c r="AC64" s="444">
        <f t="shared" si="26"/>
        <v>0</v>
      </c>
      <c r="AD64" s="444">
        <f t="shared" si="26"/>
        <v>0</v>
      </c>
      <c r="AE64" s="444">
        <f t="shared" si="26"/>
        <v>0</v>
      </c>
      <c r="AF64" s="444">
        <f t="shared" si="26"/>
        <v>0</v>
      </c>
      <c r="AG64" s="444">
        <f t="shared" si="26"/>
        <v>0</v>
      </c>
      <c r="AH64" s="444">
        <f t="shared" si="26"/>
        <v>0</v>
      </c>
      <c r="AI64" s="444">
        <f t="shared" si="26"/>
        <v>0</v>
      </c>
      <c r="AJ64" s="444">
        <f t="shared" si="26"/>
        <v>0</v>
      </c>
    </row>
    <row r="65" spans="1:36" s="440" customFormat="1" ht="16.5" thickBot="1">
      <c r="A65" s="505"/>
      <c r="B65" s="1914" t="s">
        <v>511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1915"/>
      <c r="S65" s="1915"/>
      <c r="T65" s="1915"/>
      <c r="U65" s="1915">
        <f>U69+U73</f>
        <v>1308000</v>
      </c>
      <c r="V65" s="1915">
        <f t="shared" ref="V65:AJ65" si="27">V69+V73</f>
        <v>0</v>
      </c>
      <c r="W65" s="1915">
        <f t="shared" si="27"/>
        <v>1308000</v>
      </c>
      <c r="X65" s="1915" t="e">
        <f t="shared" si="27"/>
        <v>#VALUE!</v>
      </c>
      <c r="Y65" s="1915">
        <f t="shared" si="27"/>
        <v>0</v>
      </c>
      <c r="Z65" s="1915">
        <f t="shared" si="27"/>
        <v>0</v>
      </c>
      <c r="AA65" s="1915">
        <f t="shared" si="27"/>
        <v>0</v>
      </c>
      <c r="AB65" s="1915">
        <f t="shared" si="27"/>
        <v>0</v>
      </c>
      <c r="AC65" s="1915">
        <f t="shared" si="27"/>
        <v>0</v>
      </c>
      <c r="AD65" s="1915">
        <f t="shared" si="27"/>
        <v>0</v>
      </c>
      <c r="AE65" s="1915">
        <f t="shared" si="27"/>
        <v>0</v>
      </c>
      <c r="AF65" s="1915">
        <f t="shared" si="27"/>
        <v>0</v>
      </c>
      <c r="AG65" s="1915">
        <f t="shared" si="27"/>
        <v>0</v>
      </c>
      <c r="AH65" s="1915">
        <f t="shared" si="27"/>
        <v>0</v>
      </c>
      <c r="AI65" s="1915">
        <f t="shared" si="27"/>
        <v>0</v>
      </c>
      <c r="AJ65" s="1915">
        <f t="shared" si="27"/>
        <v>0</v>
      </c>
    </row>
    <row r="66" spans="1:36" ht="15.75" customHeight="1">
      <c r="A66" s="507"/>
      <c r="B66" s="510" t="s">
        <v>559</v>
      </c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511"/>
      <c r="O66" s="511"/>
      <c r="P66" s="511"/>
      <c r="Q66" s="511"/>
      <c r="R66" s="512"/>
      <c r="S66" s="512"/>
      <c r="T66" s="512"/>
      <c r="U66" s="512">
        <f>IF((SUM(U67:U69)=0),"",SUM(U67:U69))</f>
        <v>23501000</v>
      </c>
      <c r="V66" s="1414" t="str">
        <f>IF((SUM(V67:V69)=0),"0",SUM(V67:V69))</f>
        <v>0</v>
      </c>
      <c r="W66" s="512">
        <f>IF((SUM(W67:W69)=0),"",SUM(W67:W69))</f>
        <v>23501000</v>
      </c>
      <c r="X66" s="508" t="e">
        <f t="shared" si="20"/>
        <v>#VALUE!</v>
      </c>
    </row>
    <row r="67" spans="1:36" ht="15.75" customHeight="1">
      <c r="A67" s="507"/>
      <c r="B67" s="1916" t="s">
        <v>509</v>
      </c>
      <c r="C67" s="511"/>
      <c r="D67" s="511"/>
      <c r="E67" s="511"/>
      <c r="F67" s="511"/>
      <c r="G67" s="511"/>
      <c r="H67" s="511"/>
      <c r="I67" s="511"/>
      <c r="J67" s="511"/>
      <c r="K67" s="511"/>
      <c r="L67" s="511"/>
      <c r="M67" s="511"/>
      <c r="N67" s="511"/>
      <c r="O67" s="511"/>
      <c r="P67" s="511"/>
      <c r="Q67" s="511"/>
      <c r="R67" s="512"/>
      <c r="S67" s="512"/>
      <c r="T67" s="512"/>
      <c r="U67" s="512">
        <f>'Pl 2016-20 PFC'!D297</f>
        <v>14990000</v>
      </c>
      <c r="V67" s="512">
        <f>'Pl 2016-20 PFC'!E297</f>
        <v>0</v>
      </c>
      <c r="W67" s="512">
        <f>'Pl 2016-20 PFC'!F297</f>
        <v>14990000</v>
      </c>
      <c r="X67" s="1913"/>
    </row>
    <row r="68" spans="1:36" ht="15.75" customHeight="1">
      <c r="A68" s="507"/>
      <c r="B68" s="1916" t="s">
        <v>510</v>
      </c>
      <c r="C68" s="511"/>
      <c r="D68" s="511"/>
      <c r="E68" s="511"/>
      <c r="F68" s="511"/>
      <c r="G68" s="511"/>
      <c r="H68" s="511"/>
      <c r="I68" s="511"/>
      <c r="J68" s="511"/>
      <c r="K68" s="511"/>
      <c r="L68" s="511"/>
      <c r="M68" s="511"/>
      <c r="N68" s="511"/>
      <c r="O68" s="511"/>
      <c r="P68" s="511"/>
      <c r="Q68" s="511"/>
      <c r="R68" s="512"/>
      <c r="S68" s="512"/>
      <c r="T68" s="512"/>
      <c r="U68" s="512">
        <f>'Pl 2016-20 PFC'!D233</f>
        <v>7203000</v>
      </c>
      <c r="V68" s="512">
        <f>'Pl 2016-20 PFC'!E233</f>
        <v>0</v>
      </c>
      <c r="W68" s="512">
        <f>'Pl 2016-20 PFC'!F233</f>
        <v>7203000</v>
      </c>
      <c r="X68" s="1913"/>
    </row>
    <row r="69" spans="1:36" ht="15.75" customHeight="1">
      <c r="A69" s="507"/>
      <c r="B69" s="1916" t="s">
        <v>511</v>
      </c>
      <c r="C69" s="511"/>
      <c r="D69" s="511"/>
      <c r="E69" s="511"/>
      <c r="F69" s="511"/>
      <c r="G69" s="511"/>
      <c r="H69" s="511"/>
      <c r="I69" s="511"/>
      <c r="J69" s="511"/>
      <c r="K69" s="511"/>
      <c r="L69" s="511"/>
      <c r="M69" s="511"/>
      <c r="N69" s="511"/>
      <c r="O69" s="511"/>
      <c r="P69" s="511"/>
      <c r="Q69" s="511"/>
      <c r="R69" s="512"/>
      <c r="S69" s="512"/>
      <c r="T69" s="512"/>
      <c r="U69" s="512">
        <f>'Pl 2016-20 PFC'!D298</f>
        <v>1308000</v>
      </c>
      <c r="V69" s="512">
        <f>'Pl 2016-20 PFC'!E298</f>
        <v>0</v>
      </c>
      <c r="W69" s="512">
        <f>'Pl 2016-20 PFC'!F298</f>
        <v>1308000</v>
      </c>
      <c r="X69" s="1913"/>
    </row>
    <row r="70" spans="1:36" s="515" customFormat="1" ht="15.75" customHeight="1">
      <c r="A70" s="509" t="s">
        <v>560</v>
      </c>
      <c r="B70" s="510" t="s">
        <v>561</v>
      </c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511"/>
      <c r="O70" s="511"/>
      <c r="P70" s="511"/>
      <c r="Q70" s="511"/>
      <c r="R70" s="512"/>
      <c r="S70" s="512"/>
      <c r="T70" s="512"/>
      <c r="U70" s="512">
        <f>IF((SUM(U71:U73)=0),"",SUM(U71:U73))</f>
        <v>27996000</v>
      </c>
      <c r="V70" s="1414" t="str">
        <f>IF((SUM(V71:V73)=0),"0",SUM(V71:V73))</f>
        <v>0</v>
      </c>
      <c r="W70" s="512">
        <f>IF((SUM(W71:W73)=0),"",SUM(W71:W73))</f>
        <v>27996000</v>
      </c>
      <c r="X70" s="513" t="e">
        <f t="shared" si="20"/>
        <v>#VALUE!</v>
      </c>
      <c r="Y70" s="514"/>
      <c r="AB70" s="516"/>
    </row>
    <row r="71" spans="1:36" ht="16.5" thickBot="1">
      <c r="A71" s="1322"/>
      <c r="B71" s="1916" t="s">
        <v>509</v>
      </c>
      <c r="C71" s="1917"/>
      <c r="D71" s="1917"/>
      <c r="E71" s="1917"/>
      <c r="F71" s="1917"/>
      <c r="G71" s="1917"/>
      <c r="H71" s="1917"/>
      <c r="I71" s="1917"/>
      <c r="J71" s="1917"/>
      <c r="K71" s="1917"/>
      <c r="L71" s="1917"/>
      <c r="M71" s="1917"/>
      <c r="N71" s="1917"/>
      <c r="O71" s="1917"/>
      <c r="P71" s="1917"/>
      <c r="Q71" s="1917"/>
      <c r="R71" s="1918"/>
      <c r="S71" s="1918"/>
      <c r="T71" s="1918"/>
      <c r="U71" s="1919">
        <f>IF(('Pl 2016-20 PFC'!D300=0),"",'Pl 2016-20 PFC'!D300)</f>
        <v>27996000</v>
      </c>
      <c r="V71" s="1414" t="str">
        <f>IF(('Pl 2016-20 PFC'!E300=0),"0",'Pl 2016-20 PFC'!E300)</f>
        <v>0</v>
      </c>
      <c r="W71" s="1919">
        <f>IF(('Pl 2016-20 PFC'!F300=0),"",'Pl 2016-20 PFC'!F300)</f>
        <v>27996000</v>
      </c>
      <c r="X71" s="517" t="e">
        <f t="shared" si="20"/>
        <v>#VALUE!</v>
      </c>
    </row>
    <row r="72" spans="1:36">
      <c r="A72" s="1321"/>
      <c r="B72" s="1916" t="s">
        <v>510</v>
      </c>
      <c r="C72" s="1917"/>
      <c r="D72" s="1917"/>
      <c r="E72" s="1917"/>
      <c r="F72" s="1917"/>
      <c r="G72" s="1917"/>
      <c r="H72" s="1917"/>
      <c r="I72" s="1917"/>
      <c r="J72" s="1917"/>
      <c r="K72" s="1917"/>
      <c r="L72" s="1917"/>
      <c r="M72" s="1917"/>
      <c r="N72" s="1917"/>
      <c r="O72" s="1917"/>
      <c r="P72" s="1917"/>
      <c r="Q72" s="1917"/>
      <c r="R72" s="1918"/>
      <c r="S72" s="1918"/>
      <c r="T72" s="1918"/>
      <c r="U72" s="1920">
        <f>'Pl 2016-20 PFC'!D234</f>
        <v>0</v>
      </c>
      <c r="V72" s="1920">
        <f>'Pl 2016-20 PFC'!E234</f>
        <v>0</v>
      </c>
      <c r="W72" s="1920">
        <f>'Pl 2016-20 PFC'!F234</f>
        <v>0</v>
      </c>
      <c r="X72" s="517" t="e">
        <f t="shared" si="20"/>
        <v>#VALUE!</v>
      </c>
    </row>
    <row r="73" spans="1:36">
      <c r="A73" s="518"/>
      <c r="B73" s="519" t="s">
        <v>511</v>
      </c>
      <c r="C73" s="520"/>
      <c r="D73" s="520"/>
      <c r="E73" s="520"/>
      <c r="F73" s="520"/>
      <c r="G73" s="520"/>
      <c r="H73" s="520"/>
      <c r="I73" s="520"/>
      <c r="J73" s="520"/>
      <c r="K73" s="520"/>
      <c r="L73" s="520"/>
      <c r="M73" s="520"/>
      <c r="N73" s="520"/>
      <c r="O73" s="520"/>
      <c r="P73" s="520"/>
      <c r="Q73" s="520"/>
      <c r="R73" s="521"/>
      <c r="S73" s="521"/>
      <c r="T73" s="521"/>
      <c r="U73" s="1921">
        <f>'Pl 2016-20 PFC'!D301</f>
        <v>0</v>
      </c>
      <c r="V73" s="1921">
        <f>'Pl 2016-20 PFC'!E301</f>
        <v>0</v>
      </c>
      <c r="W73" s="1921">
        <f>'Pl 2016-20 PFC'!F301</f>
        <v>0</v>
      </c>
      <c r="X73" s="517" t="e">
        <f t="shared" si="20"/>
        <v>#VALUE!</v>
      </c>
    </row>
    <row r="74" spans="1:36">
      <c r="A74" s="515"/>
      <c r="B74" s="515"/>
      <c r="C74" s="515"/>
      <c r="D74" s="515"/>
      <c r="E74" s="515"/>
      <c r="F74" s="515"/>
      <c r="G74" s="515"/>
      <c r="H74" s="515"/>
      <c r="I74" s="515"/>
      <c r="J74" s="515"/>
      <c r="K74" s="515"/>
      <c r="L74" s="515"/>
      <c r="M74" s="515"/>
      <c r="N74" s="515"/>
      <c r="O74" s="515"/>
      <c r="P74" s="515"/>
      <c r="Q74" s="515"/>
      <c r="R74" s="515"/>
      <c r="S74" s="515"/>
      <c r="T74" s="515"/>
      <c r="U74" s="516"/>
      <c r="V74" s="516"/>
      <c r="W74" s="516"/>
      <c r="X74" s="516"/>
    </row>
  </sheetData>
  <mergeCells count="10">
    <mergeCell ref="O7:Q7"/>
    <mergeCell ref="R7:T7"/>
    <mergeCell ref="U7:W7"/>
    <mergeCell ref="X7:X8"/>
    <mergeCell ref="L7:N7"/>
    <mergeCell ref="A7:A8"/>
    <mergeCell ref="B7:B8"/>
    <mergeCell ref="C7:E7"/>
    <mergeCell ref="F7:H7"/>
    <mergeCell ref="I7:K7"/>
  </mergeCells>
  <printOptions horizontalCentered="1"/>
  <pageMargins left="0" right="0" top="0.74803149606299213" bottom="0" header="0.31496062992125984" footer="0.31496062992125984"/>
  <pageSetup paperSize="8" scale="50" firstPageNumber="0" orientation="landscape" r:id="rId1"/>
  <headerFooter differentFirst="1" alignWithMargins="0">
    <firstHeader>&amp;RZałącznik nr 1 do Projektu Uchwały nr ........../2017 Zarządu PFRON z dnia …………………..</firstHeader>
    <firstFooter>&amp;CStrona 5 z 8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0"/>
  <sheetViews>
    <sheetView view="pageBreakPreview" topLeftCell="A2" zoomScaleNormal="100" zoomScaleSheetLayoutView="100" workbookViewId="0">
      <pane xSplit="3" ySplit="7" topLeftCell="F9" activePane="bottomRight" state="frozen"/>
      <selection activeCell="F321" sqref="F321"/>
      <selection pane="topRight" activeCell="F321" sqref="F321"/>
      <selection pane="bottomLeft" activeCell="F321" sqref="F321"/>
      <selection pane="bottomRight" activeCell="F321" sqref="F321"/>
    </sheetView>
  </sheetViews>
  <sheetFormatPr defaultRowHeight="9.75"/>
  <cols>
    <col min="1" max="1" width="0.875" style="1326" customWidth="1"/>
    <col min="2" max="2" width="6" style="1326" customWidth="1"/>
    <col min="3" max="3" width="24.5" style="1326" customWidth="1"/>
    <col min="4" max="4" width="15.875" style="1326" customWidth="1"/>
    <col min="5" max="5" width="17.25" style="1326" customWidth="1"/>
    <col min="6" max="11" width="10.25" style="1326" customWidth="1"/>
    <col min="12" max="13" width="16.25" style="1326" bestFit="1" customWidth="1"/>
    <col min="14" max="14" width="18.125" style="1326" bestFit="1" customWidth="1"/>
    <col min="15" max="15" width="9.375" style="1326" hidden="1" customWidth="1"/>
    <col min="16" max="16" width="10" style="1326" hidden="1" customWidth="1"/>
    <col min="17" max="17" width="7.75" style="1326" bestFit="1" customWidth="1"/>
    <col min="18" max="18" width="7.75" style="1326" customWidth="1"/>
    <col min="19" max="20" width="10.75" style="1326" customWidth="1"/>
    <col min="21" max="21" width="9" style="1326"/>
    <col min="22" max="22" width="8.75" style="1326" bestFit="1" customWidth="1"/>
    <col min="23" max="261" width="9" style="1326"/>
    <col min="262" max="262" width="0.875" style="1326" customWidth="1"/>
    <col min="263" max="263" width="6" style="1326" customWidth="1"/>
    <col min="264" max="264" width="24.5" style="1326" customWidth="1"/>
    <col min="265" max="265" width="15.875" style="1326" customWidth="1"/>
    <col min="266" max="266" width="17.25" style="1326" customWidth="1"/>
    <col min="267" max="270" width="10.25" style="1326" customWidth="1"/>
    <col min="271" max="271" width="14.25" style="1326" customWidth="1"/>
    <col min="272" max="274" width="0" style="1326" hidden="1" customWidth="1"/>
    <col min="275" max="275" width="9" style="1326"/>
    <col min="276" max="276" width="9.125" style="1326" customWidth="1"/>
    <col min="277" max="277" width="9" style="1326"/>
    <col min="278" max="278" width="8.75" style="1326" bestFit="1" customWidth="1"/>
    <col min="279" max="517" width="9" style="1326"/>
    <col min="518" max="518" width="0.875" style="1326" customWidth="1"/>
    <col min="519" max="519" width="6" style="1326" customWidth="1"/>
    <col min="520" max="520" width="24.5" style="1326" customWidth="1"/>
    <col min="521" max="521" width="15.875" style="1326" customWidth="1"/>
    <col min="522" max="522" width="17.25" style="1326" customWidth="1"/>
    <col min="523" max="526" width="10.25" style="1326" customWidth="1"/>
    <col min="527" max="527" width="14.25" style="1326" customWidth="1"/>
    <col min="528" max="530" width="0" style="1326" hidden="1" customWidth="1"/>
    <col min="531" max="531" width="9" style="1326"/>
    <col min="532" max="532" width="9.125" style="1326" customWidth="1"/>
    <col min="533" max="533" width="9" style="1326"/>
    <col min="534" max="534" width="8.75" style="1326" bestFit="1" customWidth="1"/>
    <col min="535" max="773" width="9" style="1326"/>
    <col min="774" max="774" width="0.875" style="1326" customWidth="1"/>
    <col min="775" max="775" width="6" style="1326" customWidth="1"/>
    <col min="776" max="776" width="24.5" style="1326" customWidth="1"/>
    <col min="777" max="777" width="15.875" style="1326" customWidth="1"/>
    <col min="778" max="778" width="17.25" style="1326" customWidth="1"/>
    <col min="779" max="782" width="10.25" style="1326" customWidth="1"/>
    <col min="783" max="783" width="14.25" style="1326" customWidth="1"/>
    <col min="784" max="786" width="0" style="1326" hidden="1" customWidth="1"/>
    <col min="787" max="787" width="9" style="1326"/>
    <col min="788" max="788" width="9.125" style="1326" customWidth="1"/>
    <col min="789" max="789" width="9" style="1326"/>
    <col min="790" max="790" width="8.75" style="1326" bestFit="1" customWidth="1"/>
    <col min="791" max="1029" width="9" style="1326"/>
    <col min="1030" max="1030" width="0.875" style="1326" customWidth="1"/>
    <col min="1031" max="1031" width="6" style="1326" customWidth="1"/>
    <col min="1032" max="1032" width="24.5" style="1326" customWidth="1"/>
    <col min="1033" max="1033" width="15.875" style="1326" customWidth="1"/>
    <col min="1034" max="1034" width="17.25" style="1326" customWidth="1"/>
    <col min="1035" max="1038" width="10.25" style="1326" customWidth="1"/>
    <col min="1039" max="1039" width="14.25" style="1326" customWidth="1"/>
    <col min="1040" max="1042" width="0" style="1326" hidden="1" customWidth="1"/>
    <col min="1043" max="1043" width="9" style="1326"/>
    <col min="1044" max="1044" width="9.125" style="1326" customWidth="1"/>
    <col min="1045" max="1045" width="9" style="1326"/>
    <col min="1046" max="1046" width="8.75" style="1326" bestFit="1" customWidth="1"/>
    <col min="1047" max="1285" width="9" style="1326"/>
    <col min="1286" max="1286" width="0.875" style="1326" customWidth="1"/>
    <col min="1287" max="1287" width="6" style="1326" customWidth="1"/>
    <col min="1288" max="1288" width="24.5" style="1326" customWidth="1"/>
    <col min="1289" max="1289" width="15.875" style="1326" customWidth="1"/>
    <col min="1290" max="1290" width="17.25" style="1326" customWidth="1"/>
    <col min="1291" max="1294" width="10.25" style="1326" customWidth="1"/>
    <col min="1295" max="1295" width="14.25" style="1326" customWidth="1"/>
    <col min="1296" max="1298" width="0" style="1326" hidden="1" customWidth="1"/>
    <col min="1299" max="1299" width="9" style="1326"/>
    <col min="1300" max="1300" width="9.125" style="1326" customWidth="1"/>
    <col min="1301" max="1301" width="9" style="1326"/>
    <col min="1302" max="1302" width="8.75" style="1326" bestFit="1" customWidth="1"/>
    <col min="1303" max="1541" width="9" style="1326"/>
    <col min="1542" max="1542" width="0.875" style="1326" customWidth="1"/>
    <col min="1543" max="1543" width="6" style="1326" customWidth="1"/>
    <col min="1544" max="1544" width="24.5" style="1326" customWidth="1"/>
    <col min="1545" max="1545" width="15.875" style="1326" customWidth="1"/>
    <col min="1546" max="1546" width="17.25" style="1326" customWidth="1"/>
    <col min="1547" max="1550" width="10.25" style="1326" customWidth="1"/>
    <col min="1551" max="1551" width="14.25" style="1326" customWidth="1"/>
    <col min="1552" max="1554" width="0" style="1326" hidden="1" customWidth="1"/>
    <col min="1555" max="1555" width="9" style="1326"/>
    <col min="1556" max="1556" width="9.125" style="1326" customWidth="1"/>
    <col min="1557" max="1557" width="9" style="1326"/>
    <col min="1558" max="1558" width="8.75" style="1326" bestFit="1" customWidth="1"/>
    <col min="1559" max="1797" width="9" style="1326"/>
    <col min="1798" max="1798" width="0.875" style="1326" customWidth="1"/>
    <col min="1799" max="1799" width="6" style="1326" customWidth="1"/>
    <col min="1800" max="1800" width="24.5" style="1326" customWidth="1"/>
    <col min="1801" max="1801" width="15.875" style="1326" customWidth="1"/>
    <col min="1802" max="1802" width="17.25" style="1326" customWidth="1"/>
    <col min="1803" max="1806" width="10.25" style="1326" customWidth="1"/>
    <col min="1807" max="1807" width="14.25" style="1326" customWidth="1"/>
    <col min="1808" max="1810" width="0" style="1326" hidden="1" customWidth="1"/>
    <col min="1811" max="1811" width="9" style="1326"/>
    <col min="1812" max="1812" width="9.125" style="1326" customWidth="1"/>
    <col min="1813" max="1813" width="9" style="1326"/>
    <col min="1814" max="1814" width="8.75" style="1326" bestFit="1" customWidth="1"/>
    <col min="1815" max="2053" width="9" style="1326"/>
    <col min="2054" max="2054" width="0.875" style="1326" customWidth="1"/>
    <col min="2055" max="2055" width="6" style="1326" customWidth="1"/>
    <col min="2056" max="2056" width="24.5" style="1326" customWidth="1"/>
    <col min="2057" max="2057" width="15.875" style="1326" customWidth="1"/>
    <col min="2058" max="2058" width="17.25" style="1326" customWidth="1"/>
    <col min="2059" max="2062" width="10.25" style="1326" customWidth="1"/>
    <col min="2063" max="2063" width="14.25" style="1326" customWidth="1"/>
    <col min="2064" max="2066" width="0" style="1326" hidden="1" customWidth="1"/>
    <col min="2067" max="2067" width="9" style="1326"/>
    <col min="2068" max="2068" width="9.125" style="1326" customWidth="1"/>
    <col min="2069" max="2069" width="9" style="1326"/>
    <col min="2070" max="2070" width="8.75" style="1326" bestFit="1" customWidth="1"/>
    <col min="2071" max="2309" width="9" style="1326"/>
    <col min="2310" max="2310" width="0.875" style="1326" customWidth="1"/>
    <col min="2311" max="2311" width="6" style="1326" customWidth="1"/>
    <col min="2312" max="2312" width="24.5" style="1326" customWidth="1"/>
    <col min="2313" max="2313" width="15.875" style="1326" customWidth="1"/>
    <col min="2314" max="2314" width="17.25" style="1326" customWidth="1"/>
    <col min="2315" max="2318" width="10.25" style="1326" customWidth="1"/>
    <col min="2319" max="2319" width="14.25" style="1326" customWidth="1"/>
    <col min="2320" max="2322" width="0" style="1326" hidden="1" customWidth="1"/>
    <col min="2323" max="2323" width="9" style="1326"/>
    <col min="2324" max="2324" width="9.125" style="1326" customWidth="1"/>
    <col min="2325" max="2325" width="9" style="1326"/>
    <col min="2326" max="2326" width="8.75" style="1326" bestFit="1" customWidth="1"/>
    <col min="2327" max="2565" width="9" style="1326"/>
    <col min="2566" max="2566" width="0.875" style="1326" customWidth="1"/>
    <col min="2567" max="2567" width="6" style="1326" customWidth="1"/>
    <col min="2568" max="2568" width="24.5" style="1326" customWidth="1"/>
    <col min="2569" max="2569" width="15.875" style="1326" customWidth="1"/>
    <col min="2570" max="2570" width="17.25" style="1326" customWidth="1"/>
    <col min="2571" max="2574" width="10.25" style="1326" customWidth="1"/>
    <col min="2575" max="2575" width="14.25" style="1326" customWidth="1"/>
    <col min="2576" max="2578" width="0" style="1326" hidden="1" customWidth="1"/>
    <col min="2579" max="2579" width="9" style="1326"/>
    <col min="2580" max="2580" width="9.125" style="1326" customWidth="1"/>
    <col min="2581" max="2581" width="9" style="1326"/>
    <col min="2582" max="2582" width="8.75" style="1326" bestFit="1" customWidth="1"/>
    <col min="2583" max="2821" width="9" style="1326"/>
    <col min="2822" max="2822" width="0.875" style="1326" customWidth="1"/>
    <col min="2823" max="2823" width="6" style="1326" customWidth="1"/>
    <col min="2824" max="2824" width="24.5" style="1326" customWidth="1"/>
    <col min="2825" max="2825" width="15.875" style="1326" customWidth="1"/>
    <col min="2826" max="2826" width="17.25" style="1326" customWidth="1"/>
    <col min="2827" max="2830" width="10.25" style="1326" customWidth="1"/>
    <col min="2831" max="2831" width="14.25" style="1326" customWidth="1"/>
    <col min="2832" max="2834" width="0" style="1326" hidden="1" customWidth="1"/>
    <col min="2835" max="2835" width="9" style="1326"/>
    <col min="2836" max="2836" width="9.125" style="1326" customWidth="1"/>
    <col min="2837" max="2837" width="9" style="1326"/>
    <col min="2838" max="2838" width="8.75" style="1326" bestFit="1" customWidth="1"/>
    <col min="2839" max="3077" width="9" style="1326"/>
    <col min="3078" max="3078" width="0.875" style="1326" customWidth="1"/>
    <col min="3079" max="3079" width="6" style="1326" customWidth="1"/>
    <col min="3080" max="3080" width="24.5" style="1326" customWidth="1"/>
    <col min="3081" max="3081" width="15.875" style="1326" customWidth="1"/>
    <col min="3082" max="3082" width="17.25" style="1326" customWidth="1"/>
    <col min="3083" max="3086" width="10.25" style="1326" customWidth="1"/>
    <col min="3087" max="3087" width="14.25" style="1326" customWidth="1"/>
    <col min="3088" max="3090" width="0" style="1326" hidden="1" customWidth="1"/>
    <col min="3091" max="3091" width="9" style="1326"/>
    <col min="3092" max="3092" width="9.125" style="1326" customWidth="1"/>
    <col min="3093" max="3093" width="9" style="1326"/>
    <col min="3094" max="3094" width="8.75" style="1326" bestFit="1" customWidth="1"/>
    <col min="3095" max="3333" width="9" style="1326"/>
    <col min="3334" max="3334" width="0.875" style="1326" customWidth="1"/>
    <col min="3335" max="3335" width="6" style="1326" customWidth="1"/>
    <col min="3336" max="3336" width="24.5" style="1326" customWidth="1"/>
    <col min="3337" max="3337" width="15.875" style="1326" customWidth="1"/>
    <col min="3338" max="3338" width="17.25" style="1326" customWidth="1"/>
    <col min="3339" max="3342" width="10.25" style="1326" customWidth="1"/>
    <col min="3343" max="3343" width="14.25" style="1326" customWidth="1"/>
    <col min="3344" max="3346" width="0" style="1326" hidden="1" customWidth="1"/>
    <col min="3347" max="3347" width="9" style="1326"/>
    <col min="3348" max="3348" width="9.125" style="1326" customWidth="1"/>
    <col min="3349" max="3349" width="9" style="1326"/>
    <col min="3350" max="3350" width="8.75" style="1326" bestFit="1" customWidth="1"/>
    <col min="3351" max="3589" width="9" style="1326"/>
    <col min="3590" max="3590" width="0.875" style="1326" customWidth="1"/>
    <col min="3591" max="3591" width="6" style="1326" customWidth="1"/>
    <col min="3592" max="3592" width="24.5" style="1326" customWidth="1"/>
    <col min="3593" max="3593" width="15.875" style="1326" customWidth="1"/>
    <col min="3594" max="3594" width="17.25" style="1326" customWidth="1"/>
    <col min="3595" max="3598" width="10.25" style="1326" customWidth="1"/>
    <col min="3599" max="3599" width="14.25" style="1326" customWidth="1"/>
    <col min="3600" max="3602" width="0" style="1326" hidden="1" customWidth="1"/>
    <col min="3603" max="3603" width="9" style="1326"/>
    <col min="3604" max="3604" width="9.125" style="1326" customWidth="1"/>
    <col min="3605" max="3605" width="9" style="1326"/>
    <col min="3606" max="3606" width="8.75" style="1326" bestFit="1" customWidth="1"/>
    <col min="3607" max="3845" width="9" style="1326"/>
    <col min="3846" max="3846" width="0.875" style="1326" customWidth="1"/>
    <col min="3847" max="3847" width="6" style="1326" customWidth="1"/>
    <col min="3848" max="3848" width="24.5" style="1326" customWidth="1"/>
    <col min="3849" max="3849" width="15.875" style="1326" customWidth="1"/>
    <col min="3850" max="3850" width="17.25" style="1326" customWidth="1"/>
    <col min="3851" max="3854" width="10.25" style="1326" customWidth="1"/>
    <col min="3855" max="3855" width="14.25" style="1326" customWidth="1"/>
    <col min="3856" max="3858" width="0" style="1326" hidden="1" customWidth="1"/>
    <col min="3859" max="3859" width="9" style="1326"/>
    <col min="3860" max="3860" width="9.125" style="1326" customWidth="1"/>
    <col min="3861" max="3861" width="9" style="1326"/>
    <col min="3862" max="3862" width="8.75" style="1326" bestFit="1" customWidth="1"/>
    <col min="3863" max="4101" width="9" style="1326"/>
    <col min="4102" max="4102" width="0.875" style="1326" customWidth="1"/>
    <col min="4103" max="4103" width="6" style="1326" customWidth="1"/>
    <col min="4104" max="4104" width="24.5" style="1326" customWidth="1"/>
    <col min="4105" max="4105" width="15.875" style="1326" customWidth="1"/>
    <col min="4106" max="4106" width="17.25" style="1326" customWidth="1"/>
    <col min="4107" max="4110" width="10.25" style="1326" customWidth="1"/>
    <col min="4111" max="4111" width="14.25" style="1326" customWidth="1"/>
    <col min="4112" max="4114" width="0" style="1326" hidden="1" customWidth="1"/>
    <col min="4115" max="4115" width="9" style="1326"/>
    <col min="4116" max="4116" width="9.125" style="1326" customWidth="1"/>
    <col min="4117" max="4117" width="9" style="1326"/>
    <col min="4118" max="4118" width="8.75" style="1326" bestFit="1" customWidth="1"/>
    <col min="4119" max="4357" width="9" style="1326"/>
    <col min="4358" max="4358" width="0.875" style="1326" customWidth="1"/>
    <col min="4359" max="4359" width="6" style="1326" customWidth="1"/>
    <col min="4360" max="4360" width="24.5" style="1326" customWidth="1"/>
    <col min="4361" max="4361" width="15.875" style="1326" customWidth="1"/>
    <col min="4362" max="4362" width="17.25" style="1326" customWidth="1"/>
    <col min="4363" max="4366" width="10.25" style="1326" customWidth="1"/>
    <col min="4367" max="4367" width="14.25" style="1326" customWidth="1"/>
    <col min="4368" max="4370" width="0" style="1326" hidden="1" customWidth="1"/>
    <col min="4371" max="4371" width="9" style="1326"/>
    <col min="4372" max="4372" width="9.125" style="1326" customWidth="1"/>
    <col min="4373" max="4373" width="9" style="1326"/>
    <col min="4374" max="4374" width="8.75" style="1326" bestFit="1" customWidth="1"/>
    <col min="4375" max="4613" width="9" style="1326"/>
    <col min="4614" max="4614" width="0.875" style="1326" customWidth="1"/>
    <col min="4615" max="4615" width="6" style="1326" customWidth="1"/>
    <col min="4616" max="4616" width="24.5" style="1326" customWidth="1"/>
    <col min="4617" max="4617" width="15.875" style="1326" customWidth="1"/>
    <col min="4618" max="4618" width="17.25" style="1326" customWidth="1"/>
    <col min="4619" max="4622" width="10.25" style="1326" customWidth="1"/>
    <col min="4623" max="4623" width="14.25" style="1326" customWidth="1"/>
    <col min="4624" max="4626" width="0" style="1326" hidden="1" customWidth="1"/>
    <col min="4627" max="4627" width="9" style="1326"/>
    <col min="4628" max="4628" width="9.125" style="1326" customWidth="1"/>
    <col min="4629" max="4629" width="9" style="1326"/>
    <col min="4630" max="4630" width="8.75" style="1326" bestFit="1" customWidth="1"/>
    <col min="4631" max="4869" width="9" style="1326"/>
    <col min="4870" max="4870" width="0.875" style="1326" customWidth="1"/>
    <col min="4871" max="4871" width="6" style="1326" customWidth="1"/>
    <col min="4872" max="4872" width="24.5" style="1326" customWidth="1"/>
    <col min="4873" max="4873" width="15.875" style="1326" customWidth="1"/>
    <col min="4874" max="4874" width="17.25" style="1326" customWidth="1"/>
    <col min="4875" max="4878" width="10.25" style="1326" customWidth="1"/>
    <col min="4879" max="4879" width="14.25" style="1326" customWidth="1"/>
    <col min="4880" max="4882" width="0" style="1326" hidden="1" customWidth="1"/>
    <col min="4883" max="4883" width="9" style="1326"/>
    <col min="4884" max="4884" width="9.125" style="1326" customWidth="1"/>
    <col min="4885" max="4885" width="9" style="1326"/>
    <col min="4886" max="4886" width="8.75" style="1326" bestFit="1" customWidth="1"/>
    <col min="4887" max="5125" width="9" style="1326"/>
    <col min="5126" max="5126" width="0.875" style="1326" customWidth="1"/>
    <col min="5127" max="5127" width="6" style="1326" customWidth="1"/>
    <col min="5128" max="5128" width="24.5" style="1326" customWidth="1"/>
    <col min="5129" max="5129" width="15.875" style="1326" customWidth="1"/>
    <col min="5130" max="5130" width="17.25" style="1326" customWidth="1"/>
    <col min="5131" max="5134" width="10.25" style="1326" customWidth="1"/>
    <col min="5135" max="5135" width="14.25" style="1326" customWidth="1"/>
    <col min="5136" max="5138" width="0" style="1326" hidden="1" customWidth="1"/>
    <col min="5139" max="5139" width="9" style="1326"/>
    <col min="5140" max="5140" width="9.125" style="1326" customWidth="1"/>
    <col min="5141" max="5141" width="9" style="1326"/>
    <col min="5142" max="5142" width="8.75" style="1326" bestFit="1" customWidth="1"/>
    <col min="5143" max="5381" width="9" style="1326"/>
    <col min="5382" max="5382" width="0.875" style="1326" customWidth="1"/>
    <col min="5383" max="5383" width="6" style="1326" customWidth="1"/>
    <col min="5384" max="5384" width="24.5" style="1326" customWidth="1"/>
    <col min="5385" max="5385" width="15.875" style="1326" customWidth="1"/>
    <col min="5386" max="5386" width="17.25" style="1326" customWidth="1"/>
    <col min="5387" max="5390" width="10.25" style="1326" customWidth="1"/>
    <col min="5391" max="5391" width="14.25" style="1326" customWidth="1"/>
    <col min="5392" max="5394" width="0" style="1326" hidden="1" customWidth="1"/>
    <col min="5395" max="5395" width="9" style="1326"/>
    <col min="5396" max="5396" width="9.125" style="1326" customWidth="1"/>
    <col min="5397" max="5397" width="9" style="1326"/>
    <col min="5398" max="5398" width="8.75" style="1326" bestFit="1" customWidth="1"/>
    <col min="5399" max="5637" width="9" style="1326"/>
    <col min="5638" max="5638" width="0.875" style="1326" customWidth="1"/>
    <col min="5639" max="5639" width="6" style="1326" customWidth="1"/>
    <col min="5640" max="5640" width="24.5" style="1326" customWidth="1"/>
    <col min="5641" max="5641" width="15.875" style="1326" customWidth="1"/>
    <col min="5642" max="5642" width="17.25" style="1326" customWidth="1"/>
    <col min="5643" max="5646" width="10.25" style="1326" customWidth="1"/>
    <col min="5647" max="5647" width="14.25" style="1326" customWidth="1"/>
    <col min="5648" max="5650" width="0" style="1326" hidden="1" customWidth="1"/>
    <col min="5651" max="5651" width="9" style="1326"/>
    <col min="5652" max="5652" width="9.125" style="1326" customWidth="1"/>
    <col min="5653" max="5653" width="9" style="1326"/>
    <col min="5654" max="5654" width="8.75" style="1326" bestFit="1" customWidth="1"/>
    <col min="5655" max="5893" width="9" style="1326"/>
    <col min="5894" max="5894" width="0.875" style="1326" customWidth="1"/>
    <col min="5895" max="5895" width="6" style="1326" customWidth="1"/>
    <col min="5896" max="5896" width="24.5" style="1326" customWidth="1"/>
    <col min="5897" max="5897" width="15.875" style="1326" customWidth="1"/>
    <col min="5898" max="5898" width="17.25" style="1326" customWidth="1"/>
    <col min="5899" max="5902" width="10.25" style="1326" customWidth="1"/>
    <col min="5903" max="5903" width="14.25" style="1326" customWidth="1"/>
    <col min="5904" max="5906" width="0" style="1326" hidden="1" customWidth="1"/>
    <col min="5907" max="5907" width="9" style="1326"/>
    <col min="5908" max="5908" width="9.125" style="1326" customWidth="1"/>
    <col min="5909" max="5909" width="9" style="1326"/>
    <col min="5910" max="5910" width="8.75" style="1326" bestFit="1" customWidth="1"/>
    <col min="5911" max="6149" width="9" style="1326"/>
    <col min="6150" max="6150" width="0.875" style="1326" customWidth="1"/>
    <col min="6151" max="6151" width="6" style="1326" customWidth="1"/>
    <col min="6152" max="6152" width="24.5" style="1326" customWidth="1"/>
    <col min="6153" max="6153" width="15.875" style="1326" customWidth="1"/>
    <col min="6154" max="6154" width="17.25" style="1326" customWidth="1"/>
    <col min="6155" max="6158" width="10.25" style="1326" customWidth="1"/>
    <col min="6159" max="6159" width="14.25" style="1326" customWidth="1"/>
    <col min="6160" max="6162" width="0" style="1326" hidden="1" customWidth="1"/>
    <col min="6163" max="6163" width="9" style="1326"/>
    <col min="6164" max="6164" width="9.125" style="1326" customWidth="1"/>
    <col min="6165" max="6165" width="9" style="1326"/>
    <col min="6166" max="6166" width="8.75" style="1326" bestFit="1" customWidth="1"/>
    <col min="6167" max="6405" width="9" style="1326"/>
    <col min="6406" max="6406" width="0.875" style="1326" customWidth="1"/>
    <col min="6407" max="6407" width="6" style="1326" customWidth="1"/>
    <col min="6408" max="6408" width="24.5" style="1326" customWidth="1"/>
    <col min="6409" max="6409" width="15.875" style="1326" customWidth="1"/>
    <col min="6410" max="6410" width="17.25" style="1326" customWidth="1"/>
    <col min="6411" max="6414" width="10.25" style="1326" customWidth="1"/>
    <col min="6415" max="6415" width="14.25" style="1326" customWidth="1"/>
    <col min="6416" max="6418" width="0" style="1326" hidden="1" customWidth="1"/>
    <col min="6419" max="6419" width="9" style="1326"/>
    <col min="6420" max="6420" width="9.125" style="1326" customWidth="1"/>
    <col min="6421" max="6421" width="9" style="1326"/>
    <col min="6422" max="6422" width="8.75" style="1326" bestFit="1" customWidth="1"/>
    <col min="6423" max="6661" width="9" style="1326"/>
    <col min="6662" max="6662" width="0.875" style="1326" customWidth="1"/>
    <col min="6663" max="6663" width="6" style="1326" customWidth="1"/>
    <col min="6664" max="6664" width="24.5" style="1326" customWidth="1"/>
    <col min="6665" max="6665" width="15.875" style="1326" customWidth="1"/>
    <col min="6666" max="6666" width="17.25" style="1326" customWidth="1"/>
    <col min="6667" max="6670" width="10.25" style="1326" customWidth="1"/>
    <col min="6671" max="6671" width="14.25" style="1326" customWidth="1"/>
    <col min="6672" max="6674" width="0" style="1326" hidden="1" customWidth="1"/>
    <col min="6675" max="6675" width="9" style="1326"/>
    <col min="6676" max="6676" width="9.125" style="1326" customWidth="1"/>
    <col min="6677" max="6677" width="9" style="1326"/>
    <col min="6678" max="6678" width="8.75" style="1326" bestFit="1" customWidth="1"/>
    <col min="6679" max="6917" width="9" style="1326"/>
    <col min="6918" max="6918" width="0.875" style="1326" customWidth="1"/>
    <col min="6919" max="6919" width="6" style="1326" customWidth="1"/>
    <col min="6920" max="6920" width="24.5" style="1326" customWidth="1"/>
    <col min="6921" max="6921" width="15.875" style="1326" customWidth="1"/>
    <col min="6922" max="6922" width="17.25" style="1326" customWidth="1"/>
    <col min="6923" max="6926" width="10.25" style="1326" customWidth="1"/>
    <col min="6927" max="6927" width="14.25" style="1326" customWidth="1"/>
    <col min="6928" max="6930" width="0" style="1326" hidden="1" customWidth="1"/>
    <col min="6931" max="6931" width="9" style="1326"/>
    <col min="6932" max="6932" width="9.125" style="1326" customWidth="1"/>
    <col min="6933" max="6933" width="9" style="1326"/>
    <col min="6934" max="6934" width="8.75" style="1326" bestFit="1" customWidth="1"/>
    <col min="6935" max="7173" width="9" style="1326"/>
    <col min="7174" max="7174" width="0.875" style="1326" customWidth="1"/>
    <col min="7175" max="7175" width="6" style="1326" customWidth="1"/>
    <col min="7176" max="7176" width="24.5" style="1326" customWidth="1"/>
    <col min="7177" max="7177" width="15.875" style="1326" customWidth="1"/>
    <col min="7178" max="7178" width="17.25" style="1326" customWidth="1"/>
    <col min="7179" max="7182" width="10.25" style="1326" customWidth="1"/>
    <col min="7183" max="7183" width="14.25" style="1326" customWidth="1"/>
    <col min="7184" max="7186" width="0" style="1326" hidden="1" customWidth="1"/>
    <col min="7187" max="7187" width="9" style="1326"/>
    <col min="7188" max="7188" width="9.125" style="1326" customWidth="1"/>
    <col min="7189" max="7189" width="9" style="1326"/>
    <col min="7190" max="7190" width="8.75" style="1326" bestFit="1" customWidth="1"/>
    <col min="7191" max="7429" width="9" style="1326"/>
    <col min="7430" max="7430" width="0.875" style="1326" customWidth="1"/>
    <col min="7431" max="7431" width="6" style="1326" customWidth="1"/>
    <col min="7432" max="7432" width="24.5" style="1326" customWidth="1"/>
    <col min="7433" max="7433" width="15.875" style="1326" customWidth="1"/>
    <col min="7434" max="7434" width="17.25" style="1326" customWidth="1"/>
    <col min="7435" max="7438" width="10.25" style="1326" customWidth="1"/>
    <col min="7439" max="7439" width="14.25" style="1326" customWidth="1"/>
    <col min="7440" max="7442" width="0" style="1326" hidden="1" customWidth="1"/>
    <col min="7443" max="7443" width="9" style="1326"/>
    <col min="7444" max="7444" width="9.125" style="1326" customWidth="1"/>
    <col min="7445" max="7445" width="9" style="1326"/>
    <col min="7446" max="7446" width="8.75" style="1326" bestFit="1" customWidth="1"/>
    <col min="7447" max="7685" width="9" style="1326"/>
    <col min="7686" max="7686" width="0.875" style="1326" customWidth="1"/>
    <col min="7687" max="7687" width="6" style="1326" customWidth="1"/>
    <col min="7688" max="7688" width="24.5" style="1326" customWidth="1"/>
    <col min="7689" max="7689" width="15.875" style="1326" customWidth="1"/>
    <col min="7690" max="7690" width="17.25" style="1326" customWidth="1"/>
    <col min="7691" max="7694" width="10.25" style="1326" customWidth="1"/>
    <col min="7695" max="7695" width="14.25" style="1326" customWidth="1"/>
    <col min="7696" max="7698" width="0" style="1326" hidden="1" customWidth="1"/>
    <col min="7699" max="7699" width="9" style="1326"/>
    <col min="7700" max="7700" width="9.125" style="1326" customWidth="1"/>
    <col min="7701" max="7701" width="9" style="1326"/>
    <col min="7702" max="7702" width="8.75" style="1326" bestFit="1" customWidth="1"/>
    <col min="7703" max="7941" width="9" style="1326"/>
    <col min="7942" max="7942" width="0.875" style="1326" customWidth="1"/>
    <col min="7943" max="7943" width="6" style="1326" customWidth="1"/>
    <col min="7944" max="7944" width="24.5" style="1326" customWidth="1"/>
    <col min="7945" max="7945" width="15.875" style="1326" customWidth="1"/>
    <col min="7946" max="7946" width="17.25" style="1326" customWidth="1"/>
    <col min="7947" max="7950" width="10.25" style="1326" customWidth="1"/>
    <col min="7951" max="7951" width="14.25" style="1326" customWidth="1"/>
    <col min="7952" max="7954" width="0" style="1326" hidden="1" customWidth="1"/>
    <col min="7955" max="7955" width="9" style="1326"/>
    <col min="7956" max="7956" width="9.125" style="1326" customWidth="1"/>
    <col min="7957" max="7957" width="9" style="1326"/>
    <col min="7958" max="7958" width="8.75" style="1326" bestFit="1" customWidth="1"/>
    <col min="7959" max="8197" width="9" style="1326"/>
    <col min="8198" max="8198" width="0.875" style="1326" customWidth="1"/>
    <col min="8199" max="8199" width="6" style="1326" customWidth="1"/>
    <col min="8200" max="8200" width="24.5" style="1326" customWidth="1"/>
    <col min="8201" max="8201" width="15.875" style="1326" customWidth="1"/>
    <col min="8202" max="8202" width="17.25" style="1326" customWidth="1"/>
    <col min="8203" max="8206" width="10.25" style="1326" customWidth="1"/>
    <col min="8207" max="8207" width="14.25" style="1326" customWidth="1"/>
    <col min="8208" max="8210" width="0" style="1326" hidden="1" customWidth="1"/>
    <col min="8211" max="8211" width="9" style="1326"/>
    <col min="8212" max="8212" width="9.125" style="1326" customWidth="1"/>
    <col min="8213" max="8213" width="9" style="1326"/>
    <col min="8214" max="8214" width="8.75" style="1326" bestFit="1" customWidth="1"/>
    <col min="8215" max="8453" width="9" style="1326"/>
    <col min="8454" max="8454" width="0.875" style="1326" customWidth="1"/>
    <col min="8455" max="8455" width="6" style="1326" customWidth="1"/>
    <col min="8456" max="8456" width="24.5" style="1326" customWidth="1"/>
    <col min="8457" max="8457" width="15.875" style="1326" customWidth="1"/>
    <col min="8458" max="8458" width="17.25" style="1326" customWidth="1"/>
    <col min="8459" max="8462" width="10.25" style="1326" customWidth="1"/>
    <col min="8463" max="8463" width="14.25" style="1326" customWidth="1"/>
    <col min="8464" max="8466" width="0" style="1326" hidden="1" customWidth="1"/>
    <col min="8467" max="8467" width="9" style="1326"/>
    <col min="8468" max="8468" width="9.125" style="1326" customWidth="1"/>
    <col min="8469" max="8469" width="9" style="1326"/>
    <col min="8470" max="8470" width="8.75" style="1326" bestFit="1" customWidth="1"/>
    <col min="8471" max="8709" width="9" style="1326"/>
    <col min="8710" max="8710" width="0.875" style="1326" customWidth="1"/>
    <col min="8711" max="8711" width="6" style="1326" customWidth="1"/>
    <col min="8712" max="8712" width="24.5" style="1326" customWidth="1"/>
    <col min="8713" max="8713" width="15.875" style="1326" customWidth="1"/>
    <col min="8714" max="8714" width="17.25" style="1326" customWidth="1"/>
    <col min="8715" max="8718" width="10.25" style="1326" customWidth="1"/>
    <col min="8719" max="8719" width="14.25" style="1326" customWidth="1"/>
    <col min="8720" max="8722" width="0" style="1326" hidden="1" customWidth="1"/>
    <col min="8723" max="8723" width="9" style="1326"/>
    <col min="8724" max="8724" width="9.125" style="1326" customWidth="1"/>
    <col min="8725" max="8725" width="9" style="1326"/>
    <col min="8726" max="8726" width="8.75" style="1326" bestFit="1" customWidth="1"/>
    <col min="8727" max="8965" width="9" style="1326"/>
    <col min="8966" max="8966" width="0.875" style="1326" customWidth="1"/>
    <col min="8967" max="8967" width="6" style="1326" customWidth="1"/>
    <col min="8968" max="8968" width="24.5" style="1326" customWidth="1"/>
    <col min="8969" max="8969" width="15.875" style="1326" customWidth="1"/>
    <col min="8970" max="8970" width="17.25" style="1326" customWidth="1"/>
    <col min="8971" max="8974" width="10.25" style="1326" customWidth="1"/>
    <col min="8975" max="8975" width="14.25" style="1326" customWidth="1"/>
    <col min="8976" max="8978" width="0" style="1326" hidden="1" customWidth="1"/>
    <col min="8979" max="8979" width="9" style="1326"/>
    <col min="8980" max="8980" width="9.125" style="1326" customWidth="1"/>
    <col min="8981" max="8981" width="9" style="1326"/>
    <col min="8982" max="8982" width="8.75" style="1326" bestFit="1" customWidth="1"/>
    <col min="8983" max="9221" width="9" style="1326"/>
    <col min="9222" max="9222" width="0.875" style="1326" customWidth="1"/>
    <col min="9223" max="9223" width="6" style="1326" customWidth="1"/>
    <col min="9224" max="9224" width="24.5" style="1326" customWidth="1"/>
    <col min="9225" max="9225" width="15.875" style="1326" customWidth="1"/>
    <col min="9226" max="9226" width="17.25" style="1326" customWidth="1"/>
    <col min="9227" max="9230" width="10.25" style="1326" customWidth="1"/>
    <col min="9231" max="9231" width="14.25" style="1326" customWidth="1"/>
    <col min="9232" max="9234" width="0" style="1326" hidden="1" customWidth="1"/>
    <col min="9235" max="9235" width="9" style="1326"/>
    <col min="9236" max="9236" width="9.125" style="1326" customWidth="1"/>
    <col min="9237" max="9237" width="9" style="1326"/>
    <col min="9238" max="9238" width="8.75" style="1326" bestFit="1" customWidth="1"/>
    <col min="9239" max="9477" width="9" style="1326"/>
    <col min="9478" max="9478" width="0.875" style="1326" customWidth="1"/>
    <col min="9479" max="9479" width="6" style="1326" customWidth="1"/>
    <col min="9480" max="9480" width="24.5" style="1326" customWidth="1"/>
    <col min="9481" max="9481" width="15.875" style="1326" customWidth="1"/>
    <col min="9482" max="9482" width="17.25" style="1326" customWidth="1"/>
    <col min="9483" max="9486" width="10.25" style="1326" customWidth="1"/>
    <col min="9487" max="9487" width="14.25" style="1326" customWidth="1"/>
    <col min="9488" max="9490" width="0" style="1326" hidden="1" customWidth="1"/>
    <col min="9491" max="9491" width="9" style="1326"/>
    <col min="9492" max="9492" width="9.125" style="1326" customWidth="1"/>
    <col min="9493" max="9493" width="9" style="1326"/>
    <col min="9494" max="9494" width="8.75" style="1326" bestFit="1" customWidth="1"/>
    <col min="9495" max="9733" width="9" style="1326"/>
    <col min="9734" max="9734" width="0.875" style="1326" customWidth="1"/>
    <col min="9735" max="9735" width="6" style="1326" customWidth="1"/>
    <col min="9736" max="9736" width="24.5" style="1326" customWidth="1"/>
    <col min="9737" max="9737" width="15.875" style="1326" customWidth="1"/>
    <col min="9738" max="9738" width="17.25" style="1326" customWidth="1"/>
    <col min="9739" max="9742" width="10.25" style="1326" customWidth="1"/>
    <col min="9743" max="9743" width="14.25" style="1326" customWidth="1"/>
    <col min="9744" max="9746" width="0" style="1326" hidden="1" customWidth="1"/>
    <col min="9747" max="9747" width="9" style="1326"/>
    <col min="9748" max="9748" width="9.125" style="1326" customWidth="1"/>
    <col min="9749" max="9749" width="9" style="1326"/>
    <col min="9750" max="9750" width="8.75" style="1326" bestFit="1" customWidth="1"/>
    <col min="9751" max="9989" width="9" style="1326"/>
    <col min="9990" max="9990" width="0.875" style="1326" customWidth="1"/>
    <col min="9991" max="9991" width="6" style="1326" customWidth="1"/>
    <col min="9992" max="9992" width="24.5" style="1326" customWidth="1"/>
    <col min="9993" max="9993" width="15.875" style="1326" customWidth="1"/>
    <col min="9994" max="9994" width="17.25" style="1326" customWidth="1"/>
    <col min="9995" max="9998" width="10.25" style="1326" customWidth="1"/>
    <col min="9999" max="9999" width="14.25" style="1326" customWidth="1"/>
    <col min="10000" max="10002" width="0" style="1326" hidden="1" customWidth="1"/>
    <col min="10003" max="10003" width="9" style="1326"/>
    <col min="10004" max="10004" width="9.125" style="1326" customWidth="1"/>
    <col min="10005" max="10005" width="9" style="1326"/>
    <col min="10006" max="10006" width="8.75" style="1326" bestFit="1" customWidth="1"/>
    <col min="10007" max="10245" width="9" style="1326"/>
    <col min="10246" max="10246" width="0.875" style="1326" customWidth="1"/>
    <col min="10247" max="10247" width="6" style="1326" customWidth="1"/>
    <col min="10248" max="10248" width="24.5" style="1326" customWidth="1"/>
    <col min="10249" max="10249" width="15.875" style="1326" customWidth="1"/>
    <col min="10250" max="10250" width="17.25" style="1326" customWidth="1"/>
    <col min="10251" max="10254" width="10.25" style="1326" customWidth="1"/>
    <col min="10255" max="10255" width="14.25" style="1326" customWidth="1"/>
    <col min="10256" max="10258" width="0" style="1326" hidden="1" customWidth="1"/>
    <col min="10259" max="10259" width="9" style="1326"/>
    <col min="10260" max="10260" width="9.125" style="1326" customWidth="1"/>
    <col min="10261" max="10261" width="9" style="1326"/>
    <col min="10262" max="10262" width="8.75" style="1326" bestFit="1" customWidth="1"/>
    <col min="10263" max="10501" width="9" style="1326"/>
    <col min="10502" max="10502" width="0.875" style="1326" customWidth="1"/>
    <col min="10503" max="10503" width="6" style="1326" customWidth="1"/>
    <col min="10504" max="10504" width="24.5" style="1326" customWidth="1"/>
    <col min="10505" max="10505" width="15.875" style="1326" customWidth="1"/>
    <col min="10506" max="10506" width="17.25" style="1326" customWidth="1"/>
    <col min="10507" max="10510" width="10.25" style="1326" customWidth="1"/>
    <col min="10511" max="10511" width="14.25" style="1326" customWidth="1"/>
    <col min="10512" max="10514" width="0" style="1326" hidden="1" customWidth="1"/>
    <col min="10515" max="10515" width="9" style="1326"/>
    <col min="10516" max="10516" width="9.125" style="1326" customWidth="1"/>
    <col min="10517" max="10517" width="9" style="1326"/>
    <col min="10518" max="10518" width="8.75" style="1326" bestFit="1" customWidth="1"/>
    <col min="10519" max="10757" width="9" style="1326"/>
    <col min="10758" max="10758" width="0.875" style="1326" customWidth="1"/>
    <col min="10759" max="10759" width="6" style="1326" customWidth="1"/>
    <col min="10760" max="10760" width="24.5" style="1326" customWidth="1"/>
    <col min="10761" max="10761" width="15.875" style="1326" customWidth="1"/>
    <col min="10762" max="10762" width="17.25" style="1326" customWidth="1"/>
    <col min="10763" max="10766" width="10.25" style="1326" customWidth="1"/>
    <col min="10767" max="10767" width="14.25" style="1326" customWidth="1"/>
    <col min="10768" max="10770" width="0" style="1326" hidden="1" customWidth="1"/>
    <col min="10771" max="10771" width="9" style="1326"/>
    <col min="10772" max="10772" width="9.125" style="1326" customWidth="1"/>
    <col min="10773" max="10773" width="9" style="1326"/>
    <col min="10774" max="10774" width="8.75" style="1326" bestFit="1" customWidth="1"/>
    <col min="10775" max="11013" width="9" style="1326"/>
    <col min="11014" max="11014" width="0.875" style="1326" customWidth="1"/>
    <col min="11015" max="11015" width="6" style="1326" customWidth="1"/>
    <col min="11016" max="11016" width="24.5" style="1326" customWidth="1"/>
    <col min="11017" max="11017" width="15.875" style="1326" customWidth="1"/>
    <col min="11018" max="11018" width="17.25" style="1326" customWidth="1"/>
    <col min="11019" max="11022" width="10.25" style="1326" customWidth="1"/>
    <col min="11023" max="11023" width="14.25" style="1326" customWidth="1"/>
    <col min="11024" max="11026" width="0" style="1326" hidden="1" customWidth="1"/>
    <col min="11027" max="11027" width="9" style="1326"/>
    <col min="11028" max="11028" width="9.125" style="1326" customWidth="1"/>
    <col min="11029" max="11029" width="9" style="1326"/>
    <col min="11030" max="11030" width="8.75" style="1326" bestFit="1" customWidth="1"/>
    <col min="11031" max="11269" width="9" style="1326"/>
    <col min="11270" max="11270" width="0.875" style="1326" customWidth="1"/>
    <col min="11271" max="11271" width="6" style="1326" customWidth="1"/>
    <col min="11272" max="11272" width="24.5" style="1326" customWidth="1"/>
    <col min="11273" max="11273" width="15.875" style="1326" customWidth="1"/>
    <col min="11274" max="11274" width="17.25" style="1326" customWidth="1"/>
    <col min="11275" max="11278" width="10.25" style="1326" customWidth="1"/>
    <col min="11279" max="11279" width="14.25" style="1326" customWidth="1"/>
    <col min="11280" max="11282" width="0" style="1326" hidden="1" customWidth="1"/>
    <col min="11283" max="11283" width="9" style="1326"/>
    <col min="11284" max="11284" width="9.125" style="1326" customWidth="1"/>
    <col min="11285" max="11285" width="9" style="1326"/>
    <col min="11286" max="11286" width="8.75" style="1326" bestFit="1" customWidth="1"/>
    <col min="11287" max="11525" width="9" style="1326"/>
    <col min="11526" max="11526" width="0.875" style="1326" customWidth="1"/>
    <col min="11527" max="11527" width="6" style="1326" customWidth="1"/>
    <col min="11528" max="11528" width="24.5" style="1326" customWidth="1"/>
    <col min="11529" max="11529" width="15.875" style="1326" customWidth="1"/>
    <col min="11530" max="11530" width="17.25" style="1326" customWidth="1"/>
    <col min="11531" max="11534" width="10.25" style="1326" customWidth="1"/>
    <col min="11535" max="11535" width="14.25" style="1326" customWidth="1"/>
    <col min="11536" max="11538" width="0" style="1326" hidden="1" customWidth="1"/>
    <col min="11539" max="11539" width="9" style="1326"/>
    <col min="11540" max="11540" width="9.125" style="1326" customWidth="1"/>
    <col min="11541" max="11541" width="9" style="1326"/>
    <col min="11542" max="11542" width="8.75" style="1326" bestFit="1" customWidth="1"/>
    <col min="11543" max="11781" width="9" style="1326"/>
    <col min="11782" max="11782" width="0.875" style="1326" customWidth="1"/>
    <col min="11783" max="11783" width="6" style="1326" customWidth="1"/>
    <col min="11784" max="11784" width="24.5" style="1326" customWidth="1"/>
    <col min="11785" max="11785" width="15.875" style="1326" customWidth="1"/>
    <col min="11786" max="11786" width="17.25" style="1326" customWidth="1"/>
    <col min="11787" max="11790" width="10.25" style="1326" customWidth="1"/>
    <col min="11791" max="11791" width="14.25" style="1326" customWidth="1"/>
    <col min="11792" max="11794" width="0" style="1326" hidden="1" customWidth="1"/>
    <col min="11795" max="11795" width="9" style="1326"/>
    <col min="11796" max="11796" width="9.125" style="1326" customWidth="1"/>
    <col min="11797" max="11797" width="9" style="1326"/>
    <col min="11798" max="11798" width="8.75" style="1326" bestFit="1" customWidth="1"/>
    <col min="11799" max="12037" width="9" style="1326"/>
    <col min="12038" max="12038" width="0.875" style="1326" customWidth="1"/>
    <col min="12039" max="12039" width="6" style="1326" customWidth="1"/>
    <col min="12040" max="12040" width="24.5" style="1326" customWidth="1"/>
    <col min="12041" max="12041" width="15.875" style="1326" customWidth="1"/>
    <col min="12042" max="12042" width="17.25" style="1326" customWidth="1"/>
    <col min="12043" max="12046" width="10.25" style="1326" customWidth="1"/>
    <col min="12047" max="12047" width="14.25" style="1326" customWidth="1"/>
    <col min="12048" max="12050" width="0" style="1326" hidden="1" customWidth="1"/>
    <col min="12051" max="12051" width="9" style="1326"/>
    <col min="12052" max="12052" width="9.125" style="1326" customWidth="1"/>
    <col min="12053" max="12053" width="9" style="1326"/>
    <col min="12054" max="12054" width="8.75" style="1326" bestFit="1" customWidth="1"/>
    <col min="12055" max="12293" width="9" style="1326"/>
    <col min="12294" max="12294" width="0.875" style="1326" customWidth="1"/>
    <col min="12295" max="12295" width="6" style="1326" customWidth="1"/>
    <col min="12296" max="12296" width="24.5" style="1326" customWidth="1"/>
    <col min="12297" max="12297" width="15.875" style="1326" customWidth="1"/>
    <col min="12298" max="12298" width="17.25" style="1326" customWidth="1"/>
    <col min="12299" max="12302" width="10.25" style="1326" customWidth="1"/>
    <col min="12303" max="12303" width="14.25" style="1326" customWidth="1"/>
    <col min="12304" max="12306" width="0" style="1326" hidden="1" customWidth="1"/>
    <col min="12307" max="12307" width="9" style="1326"/>
    <col min="12308" max="12308" width="9.125" style="1326" customWidth="1"/>
    <col min="12309" max="12309" width="9" style="1326"/>
    <col min="12310" max="12310" width="8.75" style="1326" bestFit="1" customWidth="1"/>
    <col min="12311" max="12549" width="9" style="1326"/>
    <col min="12550" max="12550" width="0.875" style="1326" customWidth="1"/>
    <col min="12551" max="12551" width="6" style="1326" customWidth="1"/>
    <col min="12552" max="12552" width="24.5" style="1326" customWidth="1"/>
    <col min="12553" max="12553" width="15.875" style="1326" customWidth="1"/>
    <col min="12554" max="12554" width="17.25" style="1326" customWidth="1"/>
    <col min="12555" max="12558" width="10.25" style="1326" customWidth="1"/>
    <col min="12559" max="12559" width="14.25" style="1326" customWidth="1"/>
    <col min="12560" max="12562" width="0" style="1326" hidden="1" customWidth="1"/>
    <col min="12563" max="12563" width="9" style="1326"/>
    <col min="12564" max="12564" width="9.125" style="1326" customWidth="1"/>
    <col min="12565" max="12565" width="9" style="1326"/>
    <col min="12566" max="12566" width="8.75" style="1326" bestFit="1" customWidth="1"/>
    <col min="12567" max="12805" width="9" style="1326"/>
    <col min="12806" max="12806" width="0.875" style="1326" customWidth="1"/>
    <col min="12807" max="12807" width="6" style="1326" customWidth="1"/>
    <col min="12808" max="12808" width="24.5" style="1326" customWidth="1"/>
    <col min="12809" max="12809" width="15.875" style="1326" customWidth="1"/>
    <col min="12810" max="12810" width="17.25" style="1326" customWidth="1"/>
    <col min="12811" max="12814" width="10.25" style="1326" customWidth="1"/>
    <col min="12815" max="12815" width="14.25" style="1326" customWidth="1"/>
    <col min="12816" max="12818" width="0" style="1326" hidden="1" customWidth="1"/>
    <col min="12819" max="12819" width="9" style="1326"/>
    <col min="12820" max="12820" width="9.125" style="1326" customWidth="1"/>
    <col min="12821" max="12821" width="9" style="1326"/>
    <col min="12822" max="12822" width="8.75" style="1326" bestFit="1" customWidth="1"/>
    <col min="12823" max="13061" width="9" style="1326"/>
    <col min="13062" max="13062" width="0.875" style="1326" customWidth="1"/>
    <col min="13063" max="13063" width="6" style="1326" customWidth="1"/>
    <col min="13064" max="13064" width="24.5" style="1326" customWidth="1"/>
    <col min="13065" max="13065" width="15.875" style="1326" customWidth="1"/>
    <col min="13066" max="13066" width="17.25" style="1326" customWidth="1"/>
    <col min="13067" max="13070" width="10.25" style="1326" customWidth="1"/>
    <col min="13071" max="13071" width="14.25" style="1326" customWidth="1"/>
    <col min="13072" max="13074" width="0" style="1326" hidden="1" customWidth="1"/>
    <col min="13075" max="13075" width="9" style="1326"/>
    <col min="13076" max="13076" width="9.125" style="1326" customWidth="1"/>
    <col min="13077" max="13077" width="9" style="1326"/>
    <col min="13078" max="13078" width="8.75" style="1326" bestFit="1" customWidth="1"/>
    <col min="13079" max="13317" width="9" style="1326"/>
    <col min="13318" max="13318" width="0.875" style="1326" customWidth="1"/>
    <col min="13319" max="13319" width="6" style="1326" customWidth="1"/>
    <col min="13320" max="13320" width="24.5" style="1326" customWidth="1"/>
    <col min="13321" max="13321" width="15.875" style="1326" customWidth="1"/>
    <col min="13322" max="13322" width="17.25" style="1326" customWidth="1"/>
    <col min="13323" max="13326" width="10.25" style="1326" customWidth="1"/>
    <col min="13327" max="13327" width="14.25" style="1326" customWidth="1"/>
    <col min="13328" max="13330" width="0" style="1326" hidden="1" customWidth="1"/>
    <col min="13331" max="13331" width="9" style="1326"/>
    <col min="13332" max="13332" width="9.125" style="1326" customWidth="1"/>
    <col min="13333" max="13333" width="9" style="1326"/>
    <col min="13334" max="13334" width="8.75" style="1326" bestFit="1" customWidth="1"/>
    <col min="13335" max="13573" width="9" style="1326"/>
    <col min="13574" max="13574" width="0.875" style="1326" customWidth="1"/>
    <col min="13575" max="13575" width="6" style="1326" customWidth="1"/>
    <col min="13576" max="13576" width="24.5" style="1326" customWidth="1"/>
    <col min="13577" max="13577" width="15.875" style="1326" customWidth="1"/>
    <col min="13578" max="13578" width="17.25" style="1326" customWidth="1"/>
    <col min="13579" max="13582" width="10.25" style="1326" customWidth="1"/>
    <col min="13583" max="13583" width="14.25" style="1326" customWidth="1"/>
    <col min="13584" max="13586" width="0" style="1326" hidden="1" customWidth="1"/>
    <col min="13587" max="13587" width="9" style="1326"/>
    <col min="13588" max="13588" width="9.125" style="1326" customWidth="1"/>
    <col min="13589" max="13589" width="9" style="1326"/>
    <col min="13590" max="13590" width="8.75" style="1326" bestFit="1" customWidth="1"/>
    <col min="13591" max="13829" width="9" style="1326"/>
    <col min="13830" max="13830" width="0.875" style="1326" customWidth="1"/>
    <col min="13831" max="13831" width="6" style="1326" customWidth="1"/>
    <col min="13832" max="13832" width="24.5" style="1326" customWidth="1"/>
    <col min="13833" max="13833" width="15.875" style="1326" customWidth="1"/>
    <col min="13834" max="13834" width="17.25" style="1326" customWidth="1"/>
    <col min="13835" max="13838" width="10.25" style="1326" customWidth="1"/>
    <col min="13839" max="13839" width="14.25" style="1326" customWidth="1"/>
    <col min="13840" max="13842" width="0" style="1326" hidden="1" customWidth="1"/>
    <col min="13843" max="13843" width="9" style="1326"/>
    <col min="13844" max="13844" width="9.125" style="1326" customWidth="1"/>
    <col min="13845" max="13845" width="9" style="1326"/>
    <col min="13846" max="13846" width="8.75" style="1326" bestFit="1" customWidth="1"/>
    <col min="13847" max="14085" width="9" style="1326"/>
    <col min="14086" max="14086" width="0.875" style="1326" customWidth="1"/>
    <col min="14087" max="14087" width="6" style="1326" customWidth="1"/>
    <col min="14088" max="14088" width="24.5" style="1326" customWidth="1"/>
    <col min="14089" max="14089" width="15.875" style="1326" customWidth="1"/>
    <col min="14090" max="14090" width="17.25" style="1326" customWidth="1"/>
    <col min="14091" max="14094" width="10.25" style="1326" customWidth="1"/>
    <col min="14095" max="14095" width="14.25" style="1326" customWidth="1"/>
    <col min="14096" max="14098" width="0" style="1326" hidden="1" customWidth="1"/>
    <col min="14099" max="14099" width="9" style="1326"/>
    <col min="14100" max="14100" width="9.125" style="1326" customWidth="1"/>
    <col min="14101" max="14101" width="9" style="1326"/>
    <col min="14102" max="14102" width="8.75" style="1326" bestFit="1" customWidth="1"/>
    <col min="14103" max="14341" width="9" style="1326"/>
    <col min="14342" max="14342" width="0.875" style="1326" customWidth="1"/>
    <col min="14343" max="14343" width="6" style="1326" customWidth="1"/>
    <col min="14344" max="14344" width="24.5" style="1326" customWidth="1"/>
    <col min="14345" max="14345" width="15.875" style="1326" customWidth="1"/>
    <col min="14346" max="14346" width="17.25" style="1326" customWidth="1"/>
    <col min="14347" max="14350" width="10.25" style="1326" customWidth="1"/>
    <col min="14351" max="14351" width="14.25" style="1326" customWidth="1"/>
    <col min="14352" max="14354" width="0" style="1326" hidden="1" customWidth="1"/>
    <col min="14355" max="14355" width="9" style="1326"/>
    <col min="14356" max="14356" width="9.125" style="1326" customWidth="1"/>
    <col min="14357" max="14357" width="9" style="1326"/>
    <col min="14358" max="14358" width="8.75" style="1326" bestFit="1" customWidth="1"/>
    <col min="14359" max="14597" width="9" style="1326"/>
    <col min="14598" max="14598" width="0.875" style="1326" customWidth="1"/>
    <col min="14599" max="14599" width="6" style="1326" customWidth="1"/>
    <col min="14600" max="14600" width="24.5" style="1326" customWidth="1"/>
    <col min="14601" max="14601" width="15.875" style="1326" customWidth="1"/>
    <col min="14602" max="14602" width="17.25" style="1326" customWidth="1"/>
    <col min="14603" max="14606" width="10.25" style="1326" customWidth="1"/>
    <col min="14607" max="14607" width="14.25" style="1326" customWidth="1"/>
    <col min="14608" max="14610" width="0" style="1326" hidden="1" customWidth="1"/>
    <col min="14611" max="14611" width="9" style="1326"/>
    <col min="14612" max="14612" width="9.125" style="1326" customWidth="1"/>
    <col min="14613" max="14613" width="9" style="1326"/>
    <col min="14614" max="14614" width="8.75" style="1326" bestFit="1" customWidth="1"/>
    <col min="14615" max="14853" width="9" style="1326"/>
    <col min="14854" max="14854" width="0.875" style="1326" customWidth="1"/>
    <col min="14855" max="14855" width="6" style="1326" customWidth="1"/>
    <col min="14856" max="14856" width="24.5" style="1326" customWidth="1"/>
    <col min="14857" max="14857" width="15.875" style="1326" customWidth="1"/>
    <col min="14858" max="14858" width="17.25" style="1326" customWidth="1"/>
    <col min="14859" max="14862" width="10.25" style="1326" customWidth="1"/>
    <col min="14863" max="14863" width="14.25" style="1326" customWidth="1"/>
    <col min="14864" max="14866" width="0" style="1326" hidden="1" customWidth="1"/>
    <col min="14867" max="14867" width="9" style="1326"/>
    <col min="14868" max="14868" width="9.125" style="1326" customWidth="1"/>
    <col min="14869" max="14869" width="9" style="1326"/>
    <col min="14870" max="14870" width="8.75" style="1326" bestFit="1" customWidth="1"/>
    <col min="14871" max="15109" width="9" style="1326"/>
    <col min="15110" max="15110" width="0.875" style="1326" customWidth="1"/>
    <col min="15111" max="15111" width="6" style="1326" customWidth="1"/>
    <col min="15112" max="15112" width="24.5" style="1326" customWidth="1"/>
    <col min="15113" max="15113" width="15.875" style="1326" customWidth="1"/>
    <col min="15114" max="15114" width="17.25" style="1326" customWidth="1"/>
    <col min="15115" max="15118" width="10.25" style="1326" customWidth="1"/>
    <col min="15119" max="15119" width="14.25" style="1326" customWidth="1"/>
    <col min="15120" max="15122" width="0" style="1326" hidden="1" customWidth="1"/>
    <col min="15123" max="15123" width="9" style="1326"/>
    <col min="15124" max="15124" width="9.125" style="1326" customWidth="1"/>
    <col min="15125" max="15125" width="9" style="1326"/>
    <col min="15126" max="15126" width="8.75" style="1326" bestFit="1" customWidth="1"/>
    <col min="15127" max="15365" width="9" style="1326"/>
    <col min="15366" max="15366" width="0.875" style="1326" customWidth="1"/>
    <col min="15367" max="15367" width="6" style="1326" customWidth="1"/>
    <col min="15368" max="15368" width="24.5" style="1326" customWidth="1"/>
    <col min="15369" max="15369" width="15.875" style="1326" customWidth="1"/>
    <col min="15370" max="15370" width="17.25" style="1326" customWidth="1"/>
    <col min="15371" max="15374" width="10.25" style="1326" customWidth="1"/>
    <col min="15375" max="15375" width="14.25" style="1326" customWidth="1"/>
    <col min="15376" max="15378" width="0" style="1326" hidden="1" customWidth="1"/>
    <col min="15379" max="15379" width="9" style="1326"/>
    <col min="15380" max="15380" width="9.125" style="1326" customWidth="1"/>
    <col min="15381" max="15381" width="9" style="1326"/>
    <col min="15382" max="15382" width="8.75" style="1326" bestFit="1" customWidth="1"/>
    <col min="15383" max="15621" width="9" style="1326"/>
    <col min="15622" max="15622" width="0.875" style="1326" customWidth="1"/>
    <col min="15623" max="15623" width="6" style="1326" customWidth="1"/>
    <col min="15624" max="15624" width="24.5" style="1326" customWidth="1"/>
    <col min="15625" max="15625" width="15.875" style="1326" customWidth="1"/>
    <col min="15626" max="15626" width="17.25" style="1326" customWidth="1"/>
    <col min="15627" max="15630" width="10.25" style="1326" customWidth="1"/>
    <col min="15631" max="15631" width="14.25" style="1326" customWidth="1"/>
    <col min="15632" max="15634" width="0" style="1326" hidden="1" customWidth="1"/>
    <col min="15635" max="15635" width="9" style="1326"/>
    <col min="15636" max="15636" width="9.125" style="1326" customWidth="1"/>
    <col min="15637" max="15637" width="9" style="1326"/>
    <col min="15638" max="15638" width="8.75" style="1326" bestFit="1" customWidth="1"/>
    <col min="15639" max="15877" width="9" style="1326"/>
    <col min="15878" max="15878" width="0.875" style="1326" customWidth="1"/>
    <col min="15879" max="15879" width="6" style="1326" customWidth="1"/>
    <col min="15880" max="15880" width="24.5" style="1326" customWidth="1"/>
    <col min="15881" max="15881" width="15.875" style="1326" customWidth="1"/>
    <col min="15882" max="15882" width="17.25" style="1326" customWidth="1"/>
    <col min="15883" max="15886" width="10.25" style="1326" customWidth="1"/>
    <col min="15887" max="15887" width="14.25" style="1326" customWidth="1"/>
    <col min="15888" max="15890" width="0" style="1326" hidden="1" customWidth="1"/>
    <col min="15891" max="15891" width="9" style="1326"/>
    <col min="15892" max="15892" width="9.125" style="1326" customWidth="1"/>
    <col min="15893" max="15893" width="9" style="1326"/>
    <col min="15894" max="15894" width="8.75" style="1326" bestFit="1" customWidth="1"/>
    <col min="15895" max="16133" width="9" style="1326"/>
    <col min="16134" max="16134" width="0.875" style="1326" customWidth="1"/>
    <col min="16135" max="16135" width="6" style="1326" customWidth="1"/>
    <col min="16136" max="16136" width="24.5" style="1326" customWidth="1"/>
    <col min="16137" max="16137" width="15.875" style="1326" customWidth="1"/>
    <col min="16138" max="16138" width="17.25" style="1326" customWidth="1"/>
    <col min="16139" max="16142" width="10.25" style="1326" customWidth="1"/>
    <col min="16143" max="16143" width="14.25" style="1326" customWidth="1"/>
    <col min="16144" max="16146" width="0" style="1326" hidden="1" customWidth="1"/>
    <col min="16147" max="16147" width="9" style="1326"/>
    <col min="16148" max="16148" width="9.125" style="1326" customWidth="1"/>
    <col min="16149" max="16149" width="9" style="1326"/>
    <col min="16150" max="16150" width="8.75" style="1326" bestFit="1" customWidth="1"/>
    <col min="16151" max="16384" width="9" style="1326"/>
  </cols>
  <sheetData>
    <row r="1" spans="1:24" ht="9.75" hidden="1" customHeight="1">
      <c r="B1" s="1327"/>
      <c r="C1" s="1327"/>
      <c r="D1" s="1327"/>
      <c r="E1" s="1327"/>
      <c r="F1" s="1327"/>
      <c r="G1" s="1327"/>
      <c r="H1" s="1327"/>
      <c r="I1" s="1327"/>
      <c r="J1" s="1327"/>
      <c r="K1" s="1327"/>
    </row>
    <row r="2" spans="1:24" ht="6.75" customHeight="1">
      <c r="B2" s="2080"/>
      <c r="C2" s="2080"/>
      <c r="D2" s="2080"/>
      <c r="E2" s="2080"/>
      <c r="F2" s="2080"/>
      <c r="G2" s="2080"/>
      <c r="H2" s="1328"/>
      <c r="I2" s="1328"/>
      <c r="J2" s="1328"/>
      <c r="K2" s="1328"/>
    </row>
    <row r="3" spans="1:24" ht="11.25" customHeight="1">
      <c r="B3" s="2081" t="s">
        <v>1153</v>
      </c>
      <c r="C3" s="2082"/>
      <c r="D3" s="2082"/>
      <c r="E3" s="2082"/>
      <c r="F3" s="2082"/>
      <c r="G3" s="2082"/>
      <c r="H3" s="1329"/>
      <c r="I3" s="1329"/>
      <c r="J3" s="1329"/>
      <c r="K3" s="1329"/>
    </row>
    <row r="4" spans="1:24">
      <c r="B4" s="1330"/>
      <c r="C4" s="1331"/>
      <c r="D4" s="1332"/>
      <c r="E4" s="1332"/>
      <c r="F4" s="1332"/>
      <c r="G4" s="1332"/>
      <c r="H4" s="1332"/>
      <c r="I4" s="1332"/>
      <c r="J4" s="1332"/>
      <c r="K4" s="1332"/>
    </row>
    <row r="5" spans="1:24" ht="12.75">
      <c r="B5" s="2083" t="s">
        <v>658</v>
      </c>
      <c r="C5" s="2084"/>
      <c r="D5" s="2084"/>
      <c r="E5" s="2084"/>
      <c r="F5" s="2084"/>
      <c r="G5" s="2084"/>
      <c r="H5" s="1333"/>
      <c r="I5" s="1333"/>
      <c r="J5" s="1333"/>
      <c r="K5" s="1333"/>
    </row>
    <row r="6" spans="1:24" ht="19.5" customHeight="1">
      <c r="B6" s="2078" t="s">
        <v>7</v>
      </c>
      <c r="C6" s="2078" t="s">
        <v>659</v>
      </c>
      <c r="D6" s="2078" t="s">
        <v>660</v>
      </c>
      <c r="E6" s="2086" t="s">
        <v>661</v>
      </c>
      <c r="F6" s="2087"/>
      <c r="G6" s="2088"/>
      <c r="H6" s="2086" t="s">
        <v>1158</v>
      </c>
      <c r="I6" s="2094"/>
      <c r="J6" s="2094"/>
      <c r="K6" s="2094"/>
      <c r="L6" s="2094"/>
      <c r="M6" s="2094"/>
      <c r="N6" s="2094"/>
      <c r="O6" s="2094"/>
      <c r="P6" s="2094"/>
      <c r="Q6" s="2094"/>
      <c r="R6" s="2094"/>
      <c r="S6" s="2095"/>
      <c r="T6" s="1334"/>
      <c r="U6" s="1334"/>
      <c r="V6" s="1334"/>
    </row>
    <row r="7" spans="1:24" ht="19.5" customHeight="1">
      <c r="B7" s="2085"/>
      <c r="C7" s="2085"/>
      <c r="D7" s="2085"/>
      <c r="E7" s="2096" t="s">
        <v>662</v>
      </c>
      <c r="F7" s="2078" t="s">
        <v>1073</v>
      </c>
      <c r="G7" s="2099" t="s">
        <v>961</v>
      </c>
      <c r="H7" s="2078" t="s">
        <v>1067</v>
      </c>
      <c r="I7" s="2089" t="s">
        <v>663</v>
      </c>
      <c r="J7" s="2078" t="s">
        <v>664</v>
      </c>
      <c r="K7" s="2089" t="s">
        <v>665</v>
      </c>
      <c r="L7" s="2101" t="s">
        <v>1068</v>
      </c>
      <c r="M7" s="2101" t="s">
        <v>1069</v>
      </c>
      <c r="N7" s="2101" t="s">
        <v>1070</v>
      </c>
      <c r="O7" s="2103" t="s">
        <v>666</v>
      </c>
      <c r="P7" s="1335"/>
      <c r="Q7" s="2078" t="s">
        <v>667</v>
      </c>
      <c r="R7" s="2089" t="str">
        <f>K7</f>
        <v>% kasowy</v>
      </c>
      <c r="S7" s="2078" t="s">
        <v>668</v>
      </c>
      <c r="T7" s="2078" t="s">
        <v>1159</v>
      </c>
    </row>
    <row r="8" spans="1:24" ht="17.25" customHeight="1">
      <c r="B8" s="2079"/>
      <c r="C8" s="2079"/>
      <c r="D8" s="2079"/>
      <c r="E8" s="2097"/>
      <c r="F8" s="2098"/>
      <c r="G8" s="2100"/>
      <c r="H8" s="2079"/>
      <c r="I8" s="2090"/>
      <c r="J8" s="2079"/>
      <c r="K8" s="2090"/>
      <c r="L8" s="2102"/>
      <c r="M8" s="2102"/>
      <c r="N8" s="2102"/>
      <c r="O8" s="2104"/>
      <c r="P8" s="1336" t="s">
        <v>669</v>
      </c>
      <c r="Q8" s="2079"/>
      <c r="R8" s="2090"/>
      <c r="S8" s="2079"/>
      <c r="T8" s="2079"/>
    </row>
    <row r="9" spans="1:24" ht="12.75" customHeight="1">
      <c r="B9" s="1337">
        <v>1</v>
      </c>
      <c r="C9" s="1338">
        <v>2</v>
      </c>
      <c r="D9" s="1338">
        <v>4</v>
      </c>
      <c r="E9" s="1337">
        <v>5</v>
      </c>
      <c r="F9" s="1338">
        <v>6</v>
      </c>
      <c r="G9" s="1337">
        <v>7</v>
      </c>
      <c r="H9" s="1337">
        <v>8</v>
      </c>
      <c r="I9" s="1337"/>
      <c r="J9" s="1337">
        <v>9</v>
      </c>
      <c r="K9" s="1337"/>
      <c r="L9" s="1335">
        <v>10</v>
      </c>
      <c r="M9" s="1335">
        <v>10</v>
      </c>
      <c r="N9" s="1335">
        <v>10</v>
      </c>
      <c r="O9" s="1335">
        <v>10</v>
      </c>
      <c r="P9" s="1339">
        <v>11</v>
      </c>
      <c r="Q9" s="1335">
        <v>11</v>
      </c>
      <c r="R9" s="1337"/>
      <c r="S9" s="1335">
        <v>12</v>
      </c>
      <c r="T9" s="1335">
        <v>12</v>
      </c>
    </row>
    <row r="10" spans="1:24" ht="12.75">
      <c r="A10" s="1329"/>
      <c r="B10" s="2091"/>
      <c r="C10" s="2092"/>
      <c r="D10" s="2092"/>
      <c r="E10" s="2092"/>
      <c r="F10" s="2092"/>
      <c r="G10" s="2092"/>
      <c r="H10" s="1340"/>
      <c r="I10" s="1340"/>
      <c r="J10" s="1340"/>
      <c r="K10" s="1340"/>
      <c r="L10" s="1341"/>
      <c r="M10" s="1341"/>
      <c r="N10" s="1341"/>
      <c r="O10" s="1336"/>
      <c r="P10" s="1336"/>
      <c r="Q10" s="1341"/>
      <c r="R10" s="1956"/>
      <c r="S10" s="1341"/>
      <c r="T10" s="1341"/>
      <c r="W10" s="1351"/>
    </row>
    <row r="11" spans="1:24" ht="34.5" customHeight="1">
      <c r="A11" s="1329"/>
      <c r="B11" s="1338"/>
      <c r="C11" s="1342" t="s">
        <v>670</v>
      </c>
      <c r="D11" s="1336"/>
      <c r="E11" s="1336"/>
      <c r="F11" s="1423">
        <f>SUM(F35,F101)</f>
        <v>883251</v>
      </c>
      <c r="G11" s="1422">
        <f>SUM(G35,G101)</f>
        <v>989796</v>
      </c>
      <c r="H11" s="1343">
        <f>J11+S11</f>
        <v>4913734</v>
      </c>
      <c r="I11" s="1344">
        <f>K11+T11</f>
        <v>4721271</v>
      </c>
      <c r="J11" s="1343">
        <f>('Plan 2014-17 Wydatki'!U53+'Plan 2014-17 Wydatki'!U57)/1000</f>
        <v>328435</v>
      </c>
      <c r="K11" s="1344">
        <f>((('Plan 2014-17 Wydatki'!U53+'Plan 2014-17 Wydatki'!U57))-('Pl 2014-17 PFC MF'!G54+'Pl 2014-17 PFC MF'!G56))/1000</f>
        <v>135972</v>
      </c>
      <c r="L11" s="1343">
        <f>L35+L101</f>
        <v>4513802</v>
      </c>
      <c r="M11" s="1345"/>
      <c r="N11" s="1343">
        <f>N35+N101</f>
        <v>4533802</v>
      </c>
      <c r="O11" s="1346"/>
      <c r="P11" s="1346"/>
      <c r="Q11" s="1424">
        <f>'Plan 2014-17 Wydatki'!U62/1000</f>
        <v>51497</v>
      </c>
      <c r="R11" s="1424">
        <f>'Pl 2014-17 PFC MF'!G58/1000</f>
        <v>51497</v>
      </c>
      <c r="S11" s="1343">
        <f>SUM(N11:Q11)</f>
        <v>4585299</v>
      </c>
      <c r="T11" s="1343">
        <f>N11+R11</f>
        <v>4585299</v>
      </c>
      <c r="U11" s="1351">
        <f>J11-J46</f>
        <v>326237</v>
      </c>
      <c r="V11" s="1351">
        <f>Q11-Q46</f>
        <v>42986</v>
      </c>
      <c r="W11" s="1351">
        <v>133774</v>
      </c>
      <c r="X11" s="1351">
        <v>42986</v>
      </c>
    </row>
    <row r="12" spans="1:24" ht="107.25" hidden="1" customHeight="1">
      <c r="A12" s="1329"/>
      <c r="B12" s="1338" t="s">
        <v>671</v>
      </c>
      <c r="C12" s="1338" t="s">
        <v>672</v>
      </c>
      <c r="D12" s="1338" t="s">
        <v>673</v>
      </c>
      <c r="E12" s="1338" t="s">
        <v>674</v>
      </c>
      <c r="F12" s="1347" t="s">
        <v>675</v>
      </c>
      <c r="G12" s="1347" t="s">
        <v>676</v>
      </c>
      <c r="H12" s="1348"/>
      <c r="I12" s="1349"/>
      <c r="J12" s="1348"/>
      <c r="K12" s="1349"/>
      <c r="L12" s="1346"/>
      <c r="M12" s="1350"/>
      <c r="N12" s="1346"/>
      <c r="O12" s="1346"/>
      <c r="P12" s="1346"/>
      <c r="Q12" s="1351"/>
      <c r="R12" s="1351"/>
      <c r="S12" s="1351"/>
      <c r="T12" s="1351"/>
    </row>
    <row r="13" spans="1:24" ht="39" hidden="1" customHeight="1">
      <c r="A13" s="1329"/>
      <c r="B13" s="1338" t="s">
        <v>677</v>
      </c>
      <c r="C13" s="1338" t="s">
        <v>678</v>
      </c>
      <c r="D13" s="1338" t="s">
        <v>679</v>
      </c>
      <c r="E13" s="1338" t="s">
        <v>680</v>
      </c>
      <c r="F13" s="1347" t="s">
        <v>681</v>
      </c>
      <c r="G13" s="1347" t="s">
        <v>682</v>
      </c>
      <c r="H13" s="1348"/>
      <c r="I13" s="1349"/>
      <c r="J13" s="1348"/>
      <c r="K13" s="1349"/>
      <c r="L13" s="1346"/>
      <c r="M13" s="1350"/>
      <c r="N13" s="1346"/>
      <c r="O13" s="1346"/>
      <c r="P13" s="1346"/>
      <c r="Q13" s="1351"/>
      <c r="R13" s="1351"/>
      <c r="S13" s="1351"/>
      <c r="T13" s="1351"/>
    </row>
    <row r="14" spans="1:24" ht="12.75" hidden="1" customHeight="1">
      <c r="A14" s="1329"/>
      <c r="B14" s="1338" t="s">
        <v>683</v>
      </c>
      <c r="C14" s="1338" t="s">
        <v>684</v>
      </c>
      <c r="D14" s="1338"/>
      <c r="E14" s="1338"/>
      <c r="F14" s="1347"/>
      <c r="G14" s="1347"/>
      <c r="H14" s="1348"/>
      <c r="I14" s="1349"/>
      <c r="J14" s="1348"/>
      <c r="K14" s="1349"/>
      <c r="L14" s="1346"/>
      <c r="M14" s="1350"/>
      <c r="N14" s="1346"/>
      <c r="O14" s="1346"/>
      <c r="P14" s="1346"/>
      <c r="Q14" s="1351"/>
      <c r="R14" s="1351"/>
      <c r="S14" s="1351"/>
      <c r="T14" s="1351"/>
    </row>
    <row r="15" spans="1:24" ht="19.5" hidden="1" customHeight="1">
      <c r="A15" s="1329"/>
      <c r="B15" s="1338" t="s">
        <v>685</v>
      </c>
      <c r="C15" s="1338" t="s">
        <v>686</v>
      </c>
      <c r="D15" s="1338"/>
      <c r="E15" s="1338"/>
      <c r="F15" s="1347"/>
      <c r="G15" s="1347"/>
      <c r="H15" s="1348"/>
      <c r="I15" s="1349"/>
      <c r="J15" s="1348"/>
      <c r="K15" s="1349"/>
      <c r="L15" s="1346"/>
      <c r="M15" s="1350"/>
      <c r="N15" s="1346"/>
      <c r="O15" s="1346"/>
      <c r="P15" s="1346"/>
      <c r="Q15" s="1351"/>
      <c r="R15" s="1351"/>
      <c r="S15" s="1351"/>
      <c r="T15" s="1351"/>
    </row>
    <row r="16" spans="1:24" ht="19.5" hidden="1" customHeight="1">
      <c r="A16" s="1329"/>
      <c r="B16" s="1338" t="s">
        <v>687</v>
      </c>
      <c r="C16" s="1338" t="s">
        <v>688</v>
      </c>
      <c r="D16" s="1338"/>
      <c r="E16" s="1338"/>
      <c r="F16" s="1347"/>
      <c r="G16" s="1347"/>
      <c r="H16" s="1348"/>
      <c r="I16" s="1349"/>
      <c r="J16" s="1348"/>
      <c r="K16" s="1349"/>
      <c r="L16" s="1346"/>
      <c r="M16" s="1350"/>
      <c r="N16" s="1346"/>
      <c r="O16" s="1346"/>
      <c r="P16" s="1346"/>
      <c r="Q16" s="1351"/>
      <c r="R16" s="1351"/>
      <c r="S16" s="1351"/>
      <c r="T16" s="1351"/>
    </row>
    <row r="17" spans="1:20" ht="19.5" hidden="1" customHeight="1">
      <c r="A17" s="1329"/>
      <c r="B17" s="1338" t="s">
        <v>689</v>
      </c>
      <c r="C17" s="1338" t="s">
        <v>690</v>
      </c>
      <c r="D17" s="1338"/>
      <c r="E17" s="1338"/>
      <c r="F17" s="1347"/>
      <c r="G17" s="1347"/>
      <c r="H17" s="1348"/>
      <c r="I17" s="1349"/>
      <c r="J17" s="1348"/>
      <c r="K17" s="1349"/>
      <c r="L17" s="1346"/>
      <c r="M17" s="1350"/>
      <c r="N17" s="1346"/>
      <c r="O17" s="1346"/>
      <c r="P17" s="1346"/>
      <c r="Q17" s="1351"/>
      <c r="R17" s="1351"/>
      <c r="S17" s="1351"/>
      <c r="T17" s="1351"/>
    </row>
    <row r="18" spans="1:20" ht="12.75" hidden="1" customHeight="1">
      <c r="A18" s="1329"/>
      <c r="B18" s="1338" t="s">
        <v>691</v>
      </c>
      <c r="C18" s="1338" t="s">
        <v>692</v>
      </c>
      <c r="D18" s="1338"/>
      <c r="E18" s="1338"/>
      <c r="F18" s="1347"/>
      <c r="G18" s="1347"/>
      <c r="H18" s="1348"/>
      <c r="I18" s="1349"/>
      <c r="J18" s="1348"/>
      <c r="K18" s="1349"/>
      <c r="L18" s="1346"/>
      <c r="M18" s="1350"/>
      <c r="N18" s="1346"/>
      <c r="O18" s="1346"/>
      <c r="P18" s="1346"/>
      <c r="Q18" s="1351"/>
      <c r="R18" s="1351"/>
      <c r="S18" s="1351"/>
      <c r="T18" s="1351"/>
    </row>
    <row r="19" spans="1:20" ht="29.25" hidden="1" customHeight="1">
      <c r="A19" s="1329"/>
      <c r="B19" s="1338" t="s">
        <v>693</v>
      </c>
      <c r="C19" s="1338" t="s">
        <v>694</v>
      </c>
      <c r="D19" s="1338"/>
      <c r="E19" s="1338"/>
      <c r="F19" s="1347"/>
      <c r="G19" s="1347"/>
      <c r="H19" s="1348"/>
      <c r="I19" s="1349"/>
      <c r="J19" s="1348"/>
      <c r="K19" s="1349"/>
      <c r="L19" s="1346"/>
      <c r="M19" s="1350"/>
      <c r="N19" s="1346"/>
      <c r="O19" s="1346"/>
      <c r="P19" s="1346"/>
      <c r="Q19" s="1351"/>
      <c r="R19" s="1351"/>
      <c r="S19" s="1351"/>
      <c r="T19" s="1351"/>
    </row>
    <row r="20" spans="1:20" ht="48.75" hidden="1" customHeight="1">
      <c r="A20" s="1329"/>
      <c r="B20" s="1338" t="s">
        <v>695</v>
      </c>
      <c r="C20" s="1338" t="s">
        <v>696</v>
      </c>
      <c r="D20" s="1338" t="s">
        <v>697</v>
      </c>
      <c r="E20" s="1338" t="s">
        <v>698</v>
      </c>
      <c r="F20" s="1347" t="s">
        <v>699</v>
      </c>
      <c r="G20" s="1347" t="s">
        <v>700</v>
      </c>
      <c r="H20" s="1348"/>
      <c r="I20" s="1349"/>
      <c r="J20" s="1348"/>
      <c r="K20" s="1349"/>
      <c r="L20" s="1346"/>
      <c r="M20" s="1350"/>
      <c r="N20" s="1346"/>
      <c r="O20" s="1346"/>
      <c r="P20" s="1346"/>
      <c r="Q20" s="1351"/>
      <c r="R20" s="1351"/>
      <c r="S20" s="1351"/>
      <c r="T20" s="1351"/>
    </row>
    <row r="21" spans="1:20" ht="39" hidden="1" customHeight="1">
      <c r="A21" s="1329"/>
      <c r="B21" s="1338" t="s">
        <v>701</v>
      </c>
      <c r="C21" s="1338" t="s">
        <v>702</v>
      </c>
      <c r="D21" s="1338"/>
      <c r="E21" s="1338"/>
      <c r="F21" s="1347"/>
      <c r="G21" s="1347"/>
      <c r="H21" s="1348"/>
      <c r="I21" s="1349"/>
      <c r="J21" s="1348"/>
      <c r="K21" s="1349"/>
      <c r="L21" s="1346"/>
      <c r="M21" s="1350"/>
      <c r="N21" s="1346"/>
      <c r="O21" s="1346"/>
      <c r="P21" s="1346"/>
      <c r="Q21" s="1351"/>
      <c r="R21" s="1351"/>
      <c r="S21" s="1351"/>
      <c r="T21" s="1351"/>
    </row>
    <row r="22" spans="1:20" ht="48.75" hidden="1" customHeight="1">
      <c r="A22" s="1329"/>
      <c r="B22" s="1338" t="s">
        <v>703</v>
      </c>
      <c r="C22" s="1338" t="s">
        <v>704</v>
      </c>
      <c r="D22" s="1338"/>
      <c r="E22" s="1338"/>
      <c r="F22" s="1347"/>
      <c r="G22" s="1347"/>
      <c r="H22" s="1348"/>
      <c r="I22" s="1349"/>
      <c r="J22" s="1348"/>
      <c r="K22" s="1349"/>
      <c r="L22" s="1346"/>
      <c r="M22" s="1350"/>
      <c r="N22" s="1346"/>
      <c r="O22" s="1346"/>
      <c r="P22" s="1346"/>
      <c r="Q22" s="1351"/>
      <c r="R22" s="1351"/>
      <c r="S22" s="1351"/>
      <c r="T22" s="1351"/>
    </row>
    <row r="23" spans="1:20" ht="58.5" hidden="1" customHeight="1">
      <c r="A23" s="1329"/>
      <c r="B23" s="1338" t="s">
        <v>705</v>
      </c>
      <c r="C23" s="1338" t="s">
        <v>706</v>
      </c>
      <c r="D23" s="1338"/>
      <c r="E23" s="1338"/>
      <c r="F23" s="1347"/>
      <c r="G23" s="1347"/>
      <c r="H23" s="1348"/>
      <c r="I23" s="1349"/>
      <c r="J23" s="1348"/>
      <c r="K23" s="1349"/>
      <c r="L23" s="1346"/>
      <c r="M23" s="1350"/>
      <c r="N23" s="1346"/>
      <c r="O23" s="1346"/>
      <c r="P23" s="1346"/>
      <c r="Q23" s="1351"/>
      <c r="R23" s="1351"/>
      <c r="S23" s="1351"/>
      <c r="T23" s="1351"/>
    </row>
    <row r="24" spans="1:20" ht="19.5" hidden="1" customHeight="1">
      <c r="A24" s="1329"/>
      <c r="B24" s="1338" t="s">
        <v>707</v>
      </c>
      <c r="C24" s="1338" t="s">
        <v>708</v>
      </c>
      <c r="D24" s="1338"/>
      <c r="E24" s="1338"/>
      <c r="F24" s="1347"/>
      <c r="G24" s="1347"/>
      <c r="H24" s="1348"/>
      <c r="I24" s="1349"/>
      <c r="J24" s="1348"/>
      <c r="K24" s="1349"/>
      <c r="L24" s="1346"/>
      <c r="M24" s="1350"/>
      <c r="N24" s="1346"/>
      <c r="O24" s="1346"/>
      <c r="P24" s="1346"/>
      <c r="Q24" s="1351"/>
      <c r="R24" s="1351"/>
      <c r="S24" s="1351"/>
      <c r="T24" s="1351"/>
    </row>
    <row r="25" spans="1:20" ht="29.25" hidden="1" customHeight="1">
      <c r="A25" s="1329"/>
      <c r="B25" s="1338" t="s">
        <v>709</v>
      </c>
      <c r="C25" s="1338" t="s">
        <v>710</v>
      </c>
      <c r="D25" s="1338"/>
      <c r="E25" s="1338"/>
      <c r="F25" s="1347"/>
      <c r="G25" s="1347"/>
      <c r="H25" s="1348"/>
      <c r="I25" s="1349"/>
      <c r="J25" s="1348"/>
      <c r="K25" s="1349"/>
      <c r="L25" s="1346"/>
      <c r="M25" s="1350"/>
      <c r="N25" s="1346"/>
      <c r="O25" s="1346"/>
      <c r="P25" s="1346"/>
      <c r="Q25" s="1351"/>
      <c r="R25" s="1351"/>
      <c r="S25" s="1351"/>
      <c r="T25" s="1351"/>
    </row>
    <row r="26" spans="1:20" ht="39" hidden="1" customHeight="1">
      <c r="A26" s="1329"/>
      <c r="B26" s="1338" t="s">
        <v>711</v>
      </c>
      <c r="C26" s="1338" t="s">
        <v>712</v>
      </c>
      <c r="D26" s="1338" t="s">
        <v>713</v>
      </c>
      <c r="E26" s="1338" t="s">
        <v>714</v>
      </c>
      <c r="F26" s="1347" t="s">
        <v>715</v>
      </c>
      <c r="G26" s="1347" t="s">
        <v>716</v>
      </c>
      <c r="H26" s="1348"/>
      <c r="I26" s="1349"/>
      <c r="J26" s="1348"/>
      <c r="K26" s="1349"/>
      <c r="L26" s="1346"/>
      <c r="M26" s="1350"/>
      <c r="N26" s="1346"/>
      <c r="O26" s="1346"/>
      <c r="P26" s="1346"/>
      <c r="Q26" s="1351"/>
      <c r="R26" s="1351"/>
      <c r="S26" s="1351"/>
      <c r="T26" s="1351"/>
    </row>
    <row r="27" spans="1:20" ht="19.5" hidden="1" customHeight="1">
      <c r="A27" s="1329"/>
      <c r="B27" s="1338" t="s">
        <v>717</v>
      </c>
      <c r="C27" s="1338" t="s">
        <v>718</v>
      </c>
      <c r="D27" s="1338"/>
      <c r="E27" s="1338"/>
      <c r="F27" s="1347"/>
      <c r="G27" s="1347"/>
      <c r="H27" s="1348"/>
      <c r="I27" s="1349"/>
      <c r="J27" s="1348"/>
      <c r="K27" s="1349"/>
      <c r="L27" s="1346"/>
      <c r="M27" s="1350"/>
      <c r="N27" s="1346"/>
      <c r="O27" s="1346"/>
      <c r="P27" s="1346"/>
      <c r="Q27" s="1351"/>
      <c r="R27" s="1351"/>
      <c r="S27" s="1351"/>
      <c r="T27" s="1351"/>
    </row>
    <row r="28" spans="1:20" ht="58.5" hidden="1" customHeight="1">
      <c r="A28" s="1329"/>
      <c r="B28" s="1338" t="s">
        <v>719</v>
      </c>
      <c r="C28" s="1338" t="s">
        <v>720</v>
      </c>
      <c r="D28" s="1338"/>
      <c r="E28" s="1338"/>
      <c r="F28" s="1347"/>
      <c r="G28" s="1347"/>
      <c r="H28" s="1348"/>
      <c r="I28" s="1349"/>
      <c r="J28" s="1348"/>
      <c r="K28" s="1349"/>
      <c r="L28" s="1346"/>
      <c r="M28" s="1350"/>
      <c r="N28" s="1346"/>
      <c r="O28" s="1346"/>
      <c r="P28" s="1346"/>
      <c r="Q28" s="1351"/>
      <c r="R28" s="1351"/>
      <c r="S28" s="1351"/>
      <c r="T28" s="1351"/>
    </row>
    <row r="29" spans="1:20" ht="19.5" hidden="1" customHeight="1">
      <c r="A29" s="1329"/>
      <c r="B29" s="1338" t="s">
        <v>721</v>
      </c>
      <c r="C29" s="1338" t="s">
        <v>722</v>
      </c>
      <c r="D29" s="1338"/>
      <c r="E29" s="1338"/>
      <c r="F29" s="1347"/>
      <c r="G29" s="1347"/>
      <c r="H29" s="1348"/>
      <c r="I29" s="1349"/>
      <c r="J29" s="1348"/>
      <c r="K29" s="1349"/>
      <c r="L29" s="1346"/>
      <c r="M29" s="1350"/>
      <c r="N29" s="1346"/>
      <c r="O29" s="1346"/>
      <c r="P29" s="1346"/>
      <c r="Q29" s="1351"/>
      <c r="R29" s="1351"/>
      <c r="S29" s="1351"/>
      <c r="T29" s="1351"/>
    </row>
    <row r="30" spans="1:20" ht="58.5" hidden="1" customHeight="1">
      <c r="A30" s="1329"/>
      <c r="B30" s="1338" t="s">
        <v>723</v>
      </c>
      <c r="C30" s="1338" t="s">
        <v>724</v>
      </c>
      <c r="D30" s="1338" t="s">
        <v>725</v>
      </c>
      <c r="E30" s="1338" t="s">
        <v>726</v>
      </c>
      <c r="F30" s="1347" t="s">
        <v>727</v>
      </c>
      <c r="G30" s="1347" t="s">
        <v>728</v>
      </c>
      <c r="H30" s="1348"/>
      <c r="I30" s="1349"/>
      <c r="J30" s="1348"/>
      <c r="K30" s="1349"/>
      <c r="L30" s="1346"/>
      <c r="M30" s="1350"/>
      <c r="N30" s="1346"/>
      <c r="O30" s="1346"/>
      <c r="P30" s="1346"/>
      <c r="Q30" s="1351"/>
      <c r="R30" s="1351"/>
      <c r="S30" s="1351"/>
      <c r="T30" s="1351"/>
    </row>
    <row r="31" spans="1:20" ht="39" hidden="1" customHeight="1">
      <c r="A31" s="1329"/>
      <c r="B31" s="1338" t="s">
        <v>729</v>
      </c>
      <c r="C31" s="1338" t="s">
        <v>730</v>
      </c>
      <c r="D31" s="1338"/>
      <c r="E31" s="1338"/>
      <c r="F31" s="1347"/>
      <c r="G31" s="1347"/>
      <c r="H31" s="1348"/>
      <c r="I31" s="1349"/>
      <c r="J31" s="1348"/>
      <c r="K31" s="1349"/>
      <c r="L31" s="1346"/>
      <c r="M31" s="1350"/>
      <c r="N31" s="1346"/>
      <c r="O31" s="1346"/>
      <c r="P31" s="1346"/>
      <c r="Q31" s="1351"/>
      <c r="R31" s="1351"/>
      <c r="S31" s="1351"/>
      <c r="T31" s="1351"/>
    </row>
    <row r="32" spans="1:20" ht="12.75" hidden="1" customHeight="1">
      <c r="A32" s="1329"/>
      <c r="B32" s="1338" t="s">
        <v>731</v>
      </c>
      <c r="C32" s="1338" t="s">
        <v>732</v>
      </c>
      <c r="D32" s="1338"/>
      <c r="E32" s="1338"/>
      <c r="F32" s="1347"/>
      <c r="G32" s="1347"/>
      <c r="H32" s="1348"/>
      <c r="I32" s="1349"/>
      <c r="J32" s="1348"/>
      <c r="K32" s="1349"/>
      <c r="L32" s="1346"/>
      <c r="M32" s="1350"/>
      <c r="N32" s="1346"/>
      <c r="O32" s="1346"/>
      <c r="P32" s="1346"/>
      <c r="Q32" s="1351"/>
      <c r="R32" s="1351"/>
      <c r="S32" s="1351"/>
      <c r="T32" s="1351"/>
    </row>
    <row r="33" spans="1:24" ht="29.25" hidden="1" customHeight="1">
      <c r="A33" s="1329"/>
      <c r="B33" s="1338" t="s">
        <v>733</v>
      </c>
      <c r="C33" s="1338" t="s">
        <v>734</v>
      </c>
      <c r="D33" s="1338"/>
      <c r="E33" s="1338"/>
      <c r="F33" s="1347"/>
      <c r="G33" s="1347"/>
      <c r="H33" s="1348"/>
      <c r="I33" s="1349"/>
      <c r="J33" s="1348"/>
      <c r="K33" s="1349"/>
      <c r="L33" s="1346"/>
      <c r="M33" s="1350"/>
      <c r="N33" s="1346"/>
      <c r="O33" s="1346"/>
      <c r="P33" s="1346"/>
      <c r="Q33" s="1351"/>
      <c r="R33" s="1351"/>
      <c r="S33" s="1351"/>
      <c r="T33" s="1351"/>
    </row>
    <row r="34" spans="1:24" ht="19.5" hidden="1" customHeight="1">
      <c r="A34" s="1329"/>
      <c r="B34" s="1338" t="s">
        <v>735</v>
      </c>
      <c r="C34" s="1338" t="s">
        <v>736</v>
      </c>
      <c r="D34" s="1338"/>
      <c r="E34" s="1338"/>
      <c r="F34" s="1347"/>
      <c r="G34" s="1347"/>
      <c r="H34" s="1348"/>
      <c r="I34" s="1349"/>
      <c r="J34" s="1348"/>
      <c r="K34" s="1349"/>
      <c r="L34" s="1346"/>
      <c r="M34" s="1350"/>
      <c r="N34" s="1346"/>
      <c r="O34" s="1346"/>
      <c r="P34" s="1346"/>
      <c r="Q34" s="1351"/>
      <c r="R34" s="1351"/>
      <c r="S34" s="1351"/>
      <c r="T34" s="1351"/>
    </row>
    <row r="35" spans="1:24" ht="62.25" customHeight="1">
      <c r="A35" s="1329"/>
      <c r="B35" s="1352" t="s">
        <v>671</v>
      </c>
      <c r="C35" s="1353" t="s">
        <v>672</v>
      </c>
      <c r="D35" s="1354" t="s">
        <v>1074</v>
      </c>
      <c r="E35" s="1354" t="s">
        <v>1075</v>
      </c>
      <c r="F35" s="1420">
        <f>SUM(F40,F43:F47,F49)</f>
        <v>507821</v>
      </c>
      <c r="G35" s="1420">
        <f>SUM(G40,G43:G47,G49)</f>
        <v>610756</v>
      </c>
      <c r="H35" s="1355">
        <f>J35+S35</f>
        <v>1298604.21</v>
      </c>
      <c r="I35" s="1356">
        <f>K35+T35</f>
        <v>1246639.2</v>
      </c>
      <c r="J35" s="1355">
        <f>J36</f>
        <v>90281.99</v>
      </c>
      <c r="K35" s="1356">
        <f>K36</f>
        <v>38316.979999999996</v>
      </c>
      <c r="L35" s="1355">
        <f>SUM(L36)</f>
        <v>1188205</v>
      </c>
      <c r="M35" s="1345"/>
      <c r="N35" s="1355">
        <f>SUM(N36)</f>
        <v>1188205</v>
      </c>
      <c r="O35" s="1346"/>
      <c r="P35" s="1346"/>
      <c r="Q35" s="1355">
        <f>+Q36</f>
        <v>20117.219999999998</v>
      </c>
      <c r="R35" s="1356">
        <f>+R36</f>
        <v>20117.219999999998</v>
      </c>
      <c r="S35" s="1355">
        <f>SUM(N35:Q35)</f>
        <v>1208322.22</v>
      </c>
      <c r="T35" s="1356">
        <f t="shared" ref="T35:T98" si="0">N35+R35</f>
        <v>1208322.22</v>
      </c>
      <c r="U35" s="1357">
        <f>L35*100/L11</f>
        <v>26.323817482468215</v>
      </c>
      <c r="V35" s="1357">
        <f>S35*100/S11</f>
        <v>26.352092197259111</v>
      </c>
      <c r="W35" s="1351">
        <f>SUM(J35,J101)</f>
        <v>328435</v>
      </c>
      <c r="X35" s="1351">
        <f>SUM(Q35,Q101)</f>
        <v>51497</v>
      </c>
    </row>
    <row r="36" spans="1:24" ht="48.75">
      <c r="A36" s="1329"/>
      <c r="B36" s="1358" t="s">
        <v>711</v>
      </c>
      <c r="C36" s="1358" t="s">
        <v>1076</v>
      </c>
      <c r="D36" s="1358" t="s">
        <v>737</v>
      </c>
      <c r="E36" s="1359" t="s">
        <v>738</v>
      </c>
      <c r="F36" s="1418">
        <f>SUM(F37,F42,F102)</f>
        <v>883251</v>
      </c>
      <c r="G36" s="1419">
        <f>SUM(G37,G42,G102)</f>
        <v>989796</v>
      </c>
      <c r="H36" s="1361">
        <f>J36+S36</f>
        <v>1298604.21</v>
      </c>
      <c r="I36" s="1356">
        <f>K36+T36</f>
        <v>1246639.2</v>
      </c>
      <c r="J36" s="1361">
        <f>J37+J42+J93</f>
        <v>90281.99</v>
      </c>
      <c r="K36" s="1356">
        <f>K37+K42+K93</f>
        <v>38316.979999999996</v>
      </c>
      <c r="L36" s="1361">
        <f>SUM(L37+L42+L93)</f>
        <v>1188205</v>
      </c>
      <c r="M36" s="1345"/>
      <c r="N36" s="1361">
        <f>SUM(N37+N42+N93)</f>
        <v>1188205</v>
      </c>
      <c r="O36" s="1346"/>
      <c r="P36" s="1346"/>
      <c r="Q36" s="1361">
        <f>+Q37+Q42+Q93</f>
        <v>20117.219999999998</v>
      </c>
      <c r="R36" s="1356">
        <f>+R37+R42+R93</f>
        <v>20117.219999999998</v>
      </c>
      <c r="S36" s="1361">
        <f>SUM(N36:Q36)</f>
        <v>1208322.22</v>
      </c>
      <c r="T36" s="1356">
        <f t="shared" si="0"/>
        <v>1208322.22</v>
      </c>
      <c r="U36" s="1357">
        <f>L36*100/L11</f>
        <v>26.323817482468215</v>
      </c>
      <c r="V36" s="1357">
        <f>S36*100/S11</f>
        <v>26.352092197259111</v>
      </c>
      <c r="W36" s="1351">
        <f>SUM(J37,J42,J93)</f>
        <v>90281.99</v>
      </c>
      <c r="X36" s="1351">
        <f>SUM(Q37,Q42,Q93)</f>
        <v>20117.219999999998</v>
      </c>
    </row>
    <row r="37" spans="1:24" ht="56.25" customHeight="1">
      <c r="A37" s="1329"/>
      <c r="B37" s="1362" t="s">
        <v>717</v>
      </c>
      <c r="C37" s="1363" t="s">
        <v>739</v>
      </c>
      <c r="D37" s="1362" t="s">
        <v>740</v>
      </c>
      <c r="E37" s="1364" t="s">
        <v>741</v>
      </c>
      <c r="F37" s="1415">
        <f>SUM(F40)</f>
        <v>477957</v>
      </c>
      <c r="G37" s="1417">
        <f>SUM(G40)</f>
        <v>489736</v>
      </c>
      <c r="H37" s="1365">
        <f>J37+S37+1</f>
        <v>843870.14</v>
      </c>
      <c r="I37" s="1356">
        <f>K37+T37+1</f>
        <v>809226.79999999993</v>
      </c>
      <c r="J37" s="1365">
        <f>$U$11*18%</f>
        <v>58722.659999999996</v>
      </c>
      <c r="K37" s="1356">
        <f>$W$11*18%</f>
        <v>24079.32</v>
      </c>
      <c r="L37" s="1365">
        <f>SUM(L38:L41)</f>
        <v>777409</v>
      </c>
      <c r="M37" s="1345"/>
      <c r="N37" s="1365">
        <f>SUM(N38:N41)</f>
        <v>777409</v>
      </c>
      <c r="O37" s="1366"/>
      <c r="P37" s="1366"/>
      <c r="Q37" s="1365">
        <f>V11*18%</f>
        <v>7737.48</v>
      </c>
      <c r="R37" s="1356">
        <f>X11*18%</f>
        <v>7737.48</v>
      </c>
      <c r="S37" s="1365">
        <f>SUM(N37:Q37)</f>
        <v>785146.48</v>
      </c>
      <c r="T37" s="1356">
        <f t="shared" si="0"/>
        <v>785146.48</v>
      </c>
      <c r="U37" s="1357">
        <f>L37*100/L11</f>
        <v>17.222930912787046</v>
      </c>
      <c r="V37" s="1357">
        <f>S37*100/S11</f>
        <v>17.123125013221603</v>
      </c>
    </row>
    <row r="38" spans="1:24" ht="41.25" customHeight="1">
      <c r="A38" s="1329"/>
      <c r="B38" s="1367"/>
      <c r="C38" s="1367" t="s">
        <v>742</v>
      </c>
      <c r="D38" s="1367"/>
      <c r="E38" s="1367"/>
      <c r="F38" s="1347">
        <v>901</v>
      </c>
      <c r="G38" s="1347">
        <v>867</v>
      </c>
      <c r="H38" s="1348"/>
      <c r="I38" s="1349"/>
      <c r="J38" s="1348"/>
      <c r="K38" s="1349"/>
      <c r="L38" s="1368">
        <v>62920</v>
      </c>
      <c r="M38" s="1369">
        <f>('Plan 2014-17 Wydatki'!V14*90%)/1000</f>
        <v>0</v>
      </c>
      <c r="N38" s="1370">
        <f>SUM(L38:M38)</f>
        <v>62920</v>
      </c>
      <c r="O38" s="1346"/>
      <c r="P38" s="1346"/>
      <c r="Q38" s="1346"/>
      <c r="R38" s="1349"/>
      <c r="S38" s="1346"/>
      <c r="T38" s="1349">
        <f t="shared" si="0"/>
        <v>62920</v>
      </c>
    </row>
    <row r="39" spans="1:24" ht="41.25" customHeight="1">
      <c r="A39" s="1329"/>
      <c r="B39" s="1367"/>
      <c r="C39" s="1367" t="s">
        <v>743</v>
      </c>
      <c r="D39" s="1367"/>
      <c r="E39" s="1367"/>
      <c r="F39" s="1347">
        <v>0</v>
      </c>
      <c r="G39" s="1347">
        <v>0</v>
      </c>
      <c r="H39" s="1348"/>
      <c r="I39" s="1349"/>
      <c r="J39" s="1348"/>
      <c r="K39" s="1349"/>
      <c r="L39" s="1368">
        <v>1573</v>
      </c>
      <c r="M39" s="1369">
        <f>('Plan 2014-17 Wydatki'!V15*90%)/1000</f>
        <v>0</v>
      </c>
      <c r="N39" s="1370">
        <f>SUM(L39:M39)</f>
        <v>1573</v>
      </c>
      <c r="O39" s="1346"/>
      <c r="P39" s="1346"/>
      <c r="Q39" s="1346"/>
      <c r="R39" s="1349"/>
      <c r="S39" s="1346"/>
      <c r="T39" s="1349">
        <f t="shared" si="0"/>
        <v>1573</v>
      </c>
      <c r="X39" s="1351"/>
    </row>
    <row r="40" spans="1:24" ht="41.25" customHeight="1">
      <c r="A40" s="1329"/>
      <c r="B40" s="1367"/>
      <c r="C40" s="1367" t="s">
        <v>744</v>
      </c>
      <c r="D40" s="1367"/>
      <c r="E40" s="1371"/>
      <c r="F40" s="1347">
        <v>477957</v>
      </c>
      <c r="G40" s="1347">
        <v>489736</v>
      </c>
      <c r="H40" s="1348"/>
      <c r="I40" s="1349"/>
      <c r="J40" s="1348"/>
      <c r="K40" s="1349"/>
      <c r="L40" s="1368">
        <v>695528</v>
      </c>
      <c r="M40" s="1369">
        <f>('Plan 2014-17 Wydatki'!V17*90%)/1000</f>
        <v>0</v>
      </c>
      <c r="N40" s="1370">
        <f>SUM(L40:M40)</f>
        <v>695528</v>
      </c>
      <c r="O40" s="1346"/>
      <c r="P40" s="1346"/>
      <c r="Q40" s="1346"/>
      <c r="R40" s="1349"/>
      <c r="S40" s="1346"/>
      <c r="T40" s="1349">
        <f t="shared" si="0"/>
        <v>695528</v>
      </c>
    </row>
    <row r="41" spans="1:24" ht="41.25" customHeight="1">
      <c r="A41" s="1329"/>
      <c r="B41" s="1367"/>
      <c r="C41" s="1367" t="s">
        <v>745</v>
      </c>
      <c r="D41" s="1367"/>
      <c r="E41" s="1367"/>
      <c r="F41" s="1347">
        <v>0</v>
      </c>
      <c r="G41" s="1347">
        <v>0</v>
      </c>
      <c r="H41" s="1348"/>
      <c r="I41" s="1349"/>
      <c r="J41" s="1348"/>
      <c r="K41" s="1349"/>
      <c r="L41" s="1368">
        <v>17388</v>
      </c>
      <c r="M41" s="1369">
        <f>('Plan 2014-17 Wydatki'!V18*90%)/1000</f>
        <v>0</v>
      </c>
      <c r="N41" s="1370">
        <f>SUM(L41:M41)</f>
        <v>17388</v>
      </c>
      <c r="O41" s="1346"/>
      <c r="P41" s="1346"/>
      <c r="Q41" s="1346"/>
      <c r="R41" s="1349"/>
      <c r="S41" s="1346"/>
      <c r="T41" s="1349">
        <f t="shared" si="0"/>
        <v>17388</v>
      </c>
    </row>
    <row r="42" spans="1:24" ht="48.75">
      <c r="A42" s="1329"/>
      <c r="B42" s="1362" t="s">
        <v>719</v>
      </c>
      <c r="C42" s="1363" t="s">
        <v>746</v>
      </c>
      <c r="D42" s="1362" t="s">
        <v>747</v>
      </c>
      <c r="E42" s="1364" t="s">
        <v>748</v>
      </c>
      <c r="F42" s="1415">
        <f>SUM(F43:F49)</f>
        <v>29864</v>
      </c>
      <c r="G42" s="1415">
        <f>SUM(G43:G49)</f>
        <v>121020</v>
      </c>
      <c r="H42" s="1365">
        <f>J42+S42</f>
        <v>182592.92</v>
      </c>
      <c r="I42" s="1356">
        <f>K42+T42</f>
        <v>174894.4</v>
      </c>
      <c r="J42" s="1365">
        <f>U11*4%+J46</f>
        <v>15247.48</v>
      </c>
      <c r="K42" s="1356">
        <f>W11*4%+K46</f>
        <v>7548.96</v>
      </c>
      <c r="L42" s="1365">
        <f>SUM(L43:L49)</f>
        <v>157115</v>
      </c>
      <c r="M42" s="1345"/>
      <c r="N42" s="1365">
        <f>SUM(N43:N49)</f>
        <v>157115</v>
      </c>
      <c r="O42" s="1366"/>
      <c r="P42" s="1366"/>
      <c r="Q42" s="1365">
        <f>V11*4%+Q46</f>
        <v>10230.44</v>
      </c>
      <c r="R42" s="1356">
        <f>X11*4%+R46</f>
        <v>10230.44</v>
      </c>
      <c r="S42" s="1365">
        <f>SUM(N42:Q42)</f>
        <v>167345.44</v>
      </c>
      <c r="T42" s="1356">
        <f t="shared" si="0"/>
        <v>167345.44</v>
      </c>
      <c r="U42" s="1357">
        <f>L42*100/L11</f>
        <v>3.4807685405784303</v>
      </c>
      <c r="V42" s="1357">
        <f>S42*100/S11</f>
        <v>3.6496080190190434</v>
      </c>
    </row>
    <row r="43" spans="1:24" ht="41.25" customHeight="1">
      <c r="A43" s="1329"/>
      <c r="B43" s="1367"/>
      <c r="C43" s="1367" t="s">
        <v>749</v>
      </c>
      <c r="D43" s="1367"/>
      <c r="E43" s="1367"/>
      <c r="F43" s="1347">
        <v>963</v>
      </c>
      <c r="G43" s="1360">
        <v>90000</v>
      </c>
      <c r="H43" s="1348"/>
      <c r="I43" s="1349"/>
      <c r="J43" s="1348"/>
      <c r="K43" s="1349"/>
      <c r="L43" s="1372">
        <f>'Plan 2014-17 Wydatki'!U21/1000</f>
        <v>50000</v>
      </c>
      <c r="M43" s="1372">
        <f>'Plan 2014-17 Wydatki'!V21/1000</f>
        <v>0</v>
      </c>
      <c r="N43" s="1372">
        <f>SUM(L43:M43)</f>
        <v>50000</v>
      </c>
      <c r="O43" s="1346"/>
      <c r="P43" s="1346"/>
      <c r="Q43" s="1346"/>
      <c r="R43" s="1349"/>
      <c r="S43" s="1346"/>
      <c r="T43" s="1349">
        <f t="shared" si="0"/>
        <v>50000</v>
      </c>
    </row>
    <row r="44" spans="1:24" ht="41.25" customHeight="1">
      <c r="A44" s="1329"/>
      <c r="B44" s="1367"/>
      <c r="C44" s="1367" t="s">
        <v>751</v>
      </c>
      <c r="D44" s="1367"/>
      <c r="E44" s="1367"/>
      <c r="F44" s="1347">
        <v>0</v>
      </c>
      <c r="G44" s="1360">
        <v>8</v>
      </c>
      <c r="H44" s="1348"/>
      <c r="I44" s="1349"/>
      <c r="J44" s="1348"/>
      <c r="K44" s="1349"/>
      <c r="L44" s="1372">
        <f>'Plan 2014-17 Wydatki'!U26/1000</f>
        <v>15</v>
      </c>
      <c r="M44" s="1372">
        <f>'Plan 2014-17 Wydatki'!V26/1000</f>
        <v>0</v>
      </c>
      <c r="N44" s="1372">
        <f>SUM(L44:M44)</f>
        <v>15</v>
      </c>
      <c r="O44" s="1346"/>
      <c r="P44" s="1346"/>
      <c r="Q44" s="1346"/>
      <c r="R44" s="1349"/>
      <c r="S44" s="1346"/>
      <c r="T44" s="1349">
        <f t="shared" si="0"/>
        <v>15</v>
      </c>
    </row>
    <row r="45" spans="1:24" ht="41.25" customHeight="1">
      <c r="A45" s="1329"/>
      <c r="B45" s="1367"/>
      <c r="C45" s="1367" t="s">
        <v>1156</v>
      </c>
      <c r="D45" s="1367"/>
      <c r="E45" s="1367"/>
      <c r="F45" s="1347">
        <v>0</v>
      </c>
      <c r="G45" s="1360">
        <v>0</v>
      </c>
      <c r="H45" s="1348"/>
      <c r="I45" s="1349"/>
      <c r="J45" s="1348"/>
      <c r="K45" s="1349"/>
      <c r="L45" s="1372">
        <f>'Plan 2014-17 Wydatki'!U35/1000</f>
        <v>3000</v>
      </c>
      <c r="M45" s="1372">
        <f>'Plan 2014-17 Wydatki'!V35/1000</f>
        <v>0</v>
      </c>
      <c r="N45" s="1372">
        <f>SUM(L45:M45)</f>
        <v>3000</v>
      </c>
      <c r="O45" s="1346"/>
      <c r="P45" s="1346"/>
      <c r="Q45" s="1346"/>
      <c r="R45" s="1349"/>
      <c r="S45" s="1346"/>
      <c r="T45" s="1349">
        <f t="shared" si="0"/>
        <v>3000</v>
      </c>
    </row>
    <row r="46" spans="1:24" ht="41.25" customHeight="1">
      <c r="A46" s="1957"/>
      <c r="B46" s="1367"/>
      <c r="C46" s="1367" t="s">
        <v>1155</v>
      </c>
      <c r="D46" s="1367"/>
      <c r="E46" s="1367"/>
      <c r="F46" s="1347"/>
      <c r="G46" s="1360"/>
      <c r="H46" s="1348">
        <f>J46+S46</f>
        <v>10709</v>
      </c>
      <c r="I46" s="1349">
        <f>K46+T46</f>
        <v>10709</v>
      </c>
      <c r="J46" s="1348">
        <f>('Pl 2016-20 PFC'!D217+'Pl 2016-20 PFC'!D218+'Pl 2016-20 PFC'!D219+'Pl 2016-20 PFC'!D220+'Pl 2016-20 PFC'!D225+'Pl 2016-20 PFC'!D226+'Pl 2016-20 PFC'!D242+'Pl 2016-20 PFC'!D245+'Pl 2016-20 PFC'!D248+'Pl 2016-20 PFC'!D251+'Pl 2016-20 PFC'!D257)/1000</f>
        <v>2198</v>
      </c>
      <c r="K46" s="1349">
        <v>2198</v>
      </c>
      <c r="L46" s="1372"/>
      <c r="M46" s="1372"/>
      <c r="N46" s="1372"/>
      <c r="O46" s="1346"/>
      <c r="P46" s="1346"/>
      <c r="Q46" s="1348">
        <f>('Pl 2016-20 PFC'!D233+'Pl 2016-20 PFC'!D298)/1000</f>
        <v>8511</v>
      </c>
      <c r="R46" s="1349">
        <f>('Pl 2016-20 PFC'!D233+'Pl 2016-20 PFC'!D298)/1000</f>
        <v>8511</v>
      </c>
      <c r="S46" s="1348">
        <f>SUM(N46:Q46)</f>
        <v>8511</v>
      </c>
      <c r="T46" s="1349">
        <f t="shared" si="0"/>
        <v>8511</v>
      </c>
    </row>
    <row r="47" spans="1:24" ht="41.25" customHeight="1">
      <c r="A47" s="1329"/>
      <c r="B47" s="1367"/>
      <c r="C47" s="1367" t="s">
        <v>752</v>
      </c>
      <c r="D47" s="1367"/>
      <c r="E47" s="1367"/>
      <c r="F47" s="1347">
        <v>2537</v>
      </c>
      <c r="G47" s="1360">
        <v>4000</v>
      </c>
      <c r="H47" s="1348"/>
      <c r="I47" s="1349"/>
      <c r="J47" s="1348"/>
      <c r="K47" s="1349"/>
      <c r="L47" s="1372">
        <f>'Plan 2014-17 Wydatki'!U34/1000</f>
        <v>2800</v>
      </c>
      <c r="M47" s="1372">
        <f>'Plan 2014-17 Wydatki'!V34/1000</f>
        <v>0</v>
      </c>
      <c r="N47" s="1372">
        <f>SUM(L47:M47)</f>
        <v>2800</v>
      </c>
      <c r="O47" s="1346"/>
      <c r="P47" s="1346"/>
      <c r="Q47" s="1346"/>
      <c r="R47" s="1349"/>
      <c r="S47" s="1346"/>
      <c r="T47" s="1349">
        <f t="shared" si="0"/>
        <v>2800</v>
      </c>
    </row>
    <row r="48" spans="1:24" ht="41.25" hidden="1" customHeight="1">
      <c r="A48" s="1329"/>
      <c r="B48" s="1338"/>
      <c r="C48" s="1338" t="s">
        <v>753</v>
      </c>
      <c r="D48" s="1338"/>
      <c r="E48" s="1338"/>
      <c r="F48" s="1347"/>
      <c r="G48" s="1347"/>
      <c r="H48" s="1348"/>
      <c r="I48" s="1349"/>
      <c r="J48" s="1348"/>
      <c r="K48" s="1349"/>
      <c r="L48" s="1372"/>
      <c r="M48" s="1369"/>
      <c r="N48" s="1372"/>
      <c r="O48" s="1346"/>
      <c r="P48" s="1346"/>
      <c r="Q48" s="1346"/>
      <c r="R48" s="1349"/>
      <c r="S48" s="1346"/>
      <c r="T48" s="1349">
        <f t="shared" si="0"/>
        <v>0</v>
      </c>
    </row>
    <row r="49" spans="1:20" ht="41.25" customHeight="1">
      <c r="A49" s="1329"/>
      <c r="B49" s="1373"/>
      <c r="C49" s="1373" t="s">
        <v>754</v>
      </c>
      <c r="D49" s="1373"/>
      <c r="E49" s="1373"/>
      <c r="F49" s="1421">
        <f>SUM(F50:F70)</f>
        <v>26364</v>
      </c>
      <c r="G49" s="1421">
        <f>SUM(G50:G70)</f>
        <v>27012</v>
      </c>
      <c r="H49" s="1374"/>
      <c r="I49" s="1349"/>
      <c r="J49" s="1374"/>
      <c r="K49" s="1349"/>
      <c r="L49" s="1375">
        <f>SUM(L50:L70)</f>
        <v>101300</v>
      </c>
      <c r="M49" s="1345"/>
      <c r="N49" s="1375">
        <f>SUM(N50:N70)</f>
        <v>101300</v>
      </c>
      <c r="O49" s="1376"/>
      <c r="P49" s="1376"/>
      <c r="Q49" s="1376"/>
      <c r="R49" s="1349"/>
      <c r="S49" s="1376"/>
      <c r="T49" s="1349">
        <f t="shared" si="0"/>
        <v>101300</v>
      </c>
    </row>
    <row r="50" spans="1:20" ht="41.25" hidden="1" customHeight="1">
      <c r="A50" s="1329"/>
      <c r="B50" s="1367"/>
      <c r="C50" s="1367" t="s">
        <v>153</v>
      </c>
      <c r="D50" s="1367"/>
      <c r="E50" s="1367" t="s">
        <v>755</v>
      </c>
      <c r="F50" s="1347"/>
      <c r="G50" s="1347"/>
      <c r="H50" s="1348"/>
      <c r="I50" s="1349"/>
      <c r="J50" s="1348"/>
      <c r="K50" s="1349"/>
      <c r="L50" s="1372"/>
      <c r="M50" s="1369"/>
      <c r="N50" s="1372"/>
      <c r="O50" s="1346"/>
      <c r="P50" s="1346"/>
      <c r="Q50" s="1346"/>
      <c r="R50" s="1349"/>
      <c r="S50" s="1346"/>
      <c r="T50" s="1349">
        <f t="shared" si="0"/>
        <v>0</v>
      </c>
    </row>
    <row r="51" spans="1:20" ht="41.25" hidden="1" customHeight="1">
      <c r="A51" s="1329"/>
      <c r="B51" s="1367"/>
      <c r="C51" s="1367" t="s">
        <v>154</v>
      </c>
      <c r="D51" s="1367"/>
      <c r="E51" s="1367" t="s">
        <v>750</v>
      </c>
      <c r="F51" s="1347">
        <v>0</v>
      </c>
      <c r="G51" s="1347">
        <v>0</v>
      </c>
      <c r="H51" s="1348"/>
      <c r="I51" s="1349"/>
      <c r="J51" s="1348"/>
      <c r="K51" s="1349"/>
      <c r="L51" s="1372"/>
      <c r="M51" s="1369"/>
      <c r="N51" s="1372"/>
      <c r="O51" s="1346"/>
      <c r="P51" s="1346"/>
      <c r="Q51" s="1346"/>
      <c r="R51" s="1349"/>
      <c r="S51" s="1346"/>
      <c r="T51" s="1349">
        <f t="shared" si="0"/>
        <v>0</v>
      </c>
    </row>
    <row r="52" spans="1:20" ht="41.25" hidden="1" customHeight="1">
      <c r="A52" s="1329"/>
      <c r="B52" s="1367"/>
      <c r="C52" s="1367" t="s">
        <v>157</v>
      </c>
      <c r="D52" s="1367"/>
      <c r="E52" s="1367" t="s">
        <v>755</v>
      </c>
      <c r="F52" s="1347"/>
      <c r="G52" s="1347"/>
      <c r="H52" s="1348"/>
      <c r="I52" s="1349"/>
      <c r="J52" s="1348"/>
      <c r="K52" s="1349"/>
      <c r="L52" s="1372"/>
      <c r="M52" s="1369"/>
      <c r="N52" s="1372"/>
      <c r="O52" s="1346"/>
      <c r="P52" s="1346"/>
      <c r="Q52" s="1346"/>
      <c r="R52" s="1349"/>
      <c r="S52" s="1346"/>
      <c r="T52" s="1349">
        <f t="shared" si="0"/>
        <v>0</v>
      </c>
    </row>
    <row r="53" spans="1:20" ht="41.25" hidden="1" customHeight="1">
      <c r="A53" s="1329"/>
      <c r="B53" s="1367"/>
      <c r="C53" s="1367" t="s">
        <v>756</v>
      </c>
      <c r="D53" s="1367"/>
      <c r="E53" s="1367" t="s">
        <v>750</v>
      </c>
      <c r="F53" s="1347">
        <v>0</v>
      </c>
      <c r="G53" s="1347">
        <v>0</v>
      </c>
      <c r="H53" s="1348"/>
      <c r="I53" s="1349"/>
      <c r="J53" s="1348"/>
      <c r="K53" s="1349"/>
      <c r="L53" s="1372"/>
      <c r="M53" s="1369"/>
      <c r="N53" s="1372"/>
      <c r="O53" s="1346"/>
      <c r="P53" s="1346"/>
      <c r="Q53" s="1346"/>
      <c r="R53" s="1349"/>
      <c r="S53" s="1346"/>
      <c r="T53" s="1349">
        <f t="shared" si="0"/>
        <v>0</v>
      </c>
    </row>
    <row r="54" spans="1:20" ht="41.25" hidden="1" customHeight="1">
      <c r="A54" s="1329"/>
      <c r="B54" s="1367"/>
      <c r="C54" s="1367" t="s">
        <v>155</v>
      </c>
      <c r="D54" s="1367"/>
      <c r="E54" s="1367" t="s">
        <v>755</v>
      </c>
      <c r="F54" s="1347"/>
      <c r="G54" s="1347"/>
      <c r="H54" s="1348"/>
      <c r="I54" s="1349"/>
      <c r="J54" s="1348"/>
      <c r="K54" s="1349"/>
      <c r="L54" s="1372"/>
      <c r="M54" s="1369"/>
      <c r="N54" s="1372"/>
      <c r="O54" s="1346"/>
      <c r="P54" s="1346"/>
      <c r="Q54" s="1346"/>
      <c r="R54" s="1349"/>
      <c r="S54" s="1346"/>
      <c r="T54" s="1349">
        <f t="shared" si="0"/>
        <v>0</v>
      </c>
    </row>
    <row r="55" spans="1:20" ht="41.25" hidden="1" customHeight="1">
      <c r="A55" s="1329"/>
      <c r="B55" s="1367"/>
      <c r="C55" s="1367" t="s">
        <v>156</v>
      </c>
      <c r="D55" s="1367"/>
      <c r="E55" s="1367" t="s">
        <v>755</v>
      </c>
      <c r="F55" s="1347"/>
      <c r="G55" s="1347"/>
      <c r="H55" s="1348"/>
      <c r="I55" s="1349"/>
      <c r="J55" s="1348"/>
      <c r="K55" s="1349"/>
      <c r="L55" s="1372"/>
      <c r="M55" s="1369"/>
      <c r="N55" s="1372"/>
      <c r="O55" s="1346"/>
      <c r="P55" s="1346"/>
      <c r="Q55" s="1346"/>
      <c r="R55" s="1349"/>
      <c r="S55" s="1346"/>
      <c r="T55" s="1349">
        <f t="shared" si="0"/>
        <v>0</v>
      </c>
    </row>
    <row r="56" spans="1:20" ht="41.25" hidden="1" customHeight="1">
      <c r="A56" s="1329"/>
      <c r="B56" s="1367"/>
      <c r="C56" s="1367" t="s">
        <v>757</v>
      </c>
      <c r="D56" s="1367"/>
      <c r="E56" s="1367" t="s">
        <v>755</v>
      </c>
      <c r="F56" s="1347"/>
      <c r="G56" s="1347"/>
      <c r="H56" s="1348"/>
      <c r="I56" s="1349"/>
      <c r="J56" s="1348"/>
      <c r="K56" s="1349"/>
      <c r="L56" s="1372"/>
      <c r="M56" s="1369"/>
      <c r="N56" s="1372"/>
      <c r="O56" s="1346"/>
      <c r="P56" s="1346"/>
      <c r="Q56" s="1346"/>
      <c r="R56" s="1349"/>
      <c r="S56" s="1346"/>
      <c r="T56" s="1349">
        <f t="shared" si="0"/>
        <v>0</v>
      </c>
    </row>
    <row r="57" spans="1:20" ht="41.25" hidden="1" customHeight="1">
      <c r="A57" s="1329"/>
      <c r="B57" s="1367"/>
      <c r="C57" s="1367" t="s">
        <v>158</v>
      </c>
      <c r="D57" s="1367"/>
      <c r="E57" s="1367" t="s">
        <v>755</v>
      </c>
      <c r="F57" s="1347"/>
      <c r="G57" s="1347"/>
      <c r="H57" s="1348"/>
      <c r="I57" s="1349"/>
      <c r="J57" s="1348"/>
      <c r="K57" s="1349"/>
      <c r="L57" s="1372"/>
      <c r="M57" s="1369"/>
      <c r="N57" s="1372"/>
      <c r="O57" s="1346"/>
      <c r="P57" s="1346"/>
      <c r="Q57" s="1346"/>
      <c r="R57" s="1349"/>
      <c r="S57" s="1346"/>
      <c r="T57" s="1349">
        <f t="shared" si="0"/>
        <v>0</v>
      </c>
    </row>
    <row r="58" spans="1:20" ht="41.25" hidden="1" customHeight="1">
      <c r="A58" s="1329"/>
      <c r="B58" s="1367"/>
      <c r="C58" s="1367" t="s">
        <v>758</v>
      </c>
      <c r="D58" s="1367"/>
      <c r="E58" s="1367" t="s">
        <v>755</v>
      </c>
      <c r="F58" s="1347"/>
      <c r="G58" s="1347"/>
      <c r="H58" s="1348"/>
      <c r="I58" s="1349"/>
      <c r="J58" s="1348"/>
      <c r="K58" s="1349"/>
      <c r="L58" s="1372"/>
      <c r="M58" s="1369"/>
      <c r="N58" s="1372"/>
      <c r="O58" s="1346"/>
      <c r="P58" s="1346"/>
      <c r="Q58" s="1346"/>
      <c r="R58" s="1349"/>
      <c r="S58" s="1346"/>
      <c r="T58" s="1349">
        <f t="shared" si="0"/>
        <v>0</v>
      </c>
    </row>
    <row r="59" spans="1:20" ht="41.25" hidden="1" customHeight="1">
      <c r="A59" s="1329"/>
      <c r="B59" s="1367"/>
      <c r="C59" s="1367" t="s">
        <v>759</v>
      </c>
      <c r="D59" s="1367"/>
      <c r="E59" s="1367" t="s">
        <v>755</v>
      </c>
      <c r="F59" s="1347"/>
      <c r="G59" s="1347"/>
      <c r="H59" s="1348"/>
      <c r="I59" s="1349"/>
      <c r="J59" s="1348"/>
      <c r="K59" s="1349"/>
      <c r="L59" s="1372"/>
      <c r="M59" s="1369"/>
      <c r="N59" s="1372"/>
      <c r="O59" s="1346"/>
      <c r="P59" s="1346"/>
      <c r="Q59" s="1346"/>
      <c r="R59" s="1349"/>
      <c r="S59" s="1346"/>
      <c r="T59" s="1349">
        <f t="shared" si="0"/>
        <v>0</v>
      </c>
    </row>
    <row r="60" spans="1:20" ht="41.25" hidden="1" customHeight="1">
      <c r="A60" s="1329"/>
      <c r="B60" s="1367"/>
      <c r="C60" s="1367" t="s">
        <v>165</v>
      </c>
      <c r="D60" s="1367"/>
      <c r="E60" s="1367" t="s">
        <v>750</v>
      </c>
      <c r="F60" s="1347">
        <v>0</v>
      </c>
      <c r="G60" s="1347">
        <v>0</v>
      </c>
      <c r="H60" s="1348"/>
      <c r="I60" s="1349"/>
      <c r="J60" s="1348"/>
      <c r="K60" s="1349"/>
      <c r="L60" s="1372"/>
      <c r="M60" s="1369"/>
      <c r="N60" s="1372"/>
      <c r="O60" s="1346"/>
      <c r="P60" s="1346"/>
      <c r="Q60" s="1346"/>
      <c r="R60" s="1349"/>
      <c r="S60" s="1346"/>
      <c r="T60" s="1349">
        <f t="shared" si="0"/>
        <v>0</v>
      </c>
    </row>
    <row r="61" spans="1:20" ht="41.25" hidden="1" customHeight="1">
      <c r="A61" s="1329"/>
      <c r="B61" s="1367"/>
      <c r="C61" s="1367" t="s">
        <v>760</v>
      </c>
      <c r="D61" s="1367"/>
      <c r="E61" s="1367" t="s">
        <v>755</v>
      </c>
      <c r="F61" s="1347"/>
      <c r="G61" s="1347"/>
      <c r="H61" s="1348"/>
      <c r="I61" s="1349"/>
      <c r="J61" s="1348"/>
      <c r="K61" s="1349"/>
      <c r="L61" s="1372"/>
      <c r="M61" s="1369"/>
      <c r="N61" s="1372"/>
      <c r="O61" s="1346"/>
      <c r="P61" s="1346"/>
      <c r="Q61" s="1346"/>
      <c r="R61" s="1349"/>
      <c r="S61" s="1346"/>
      <c r="T61" s="1349">
        <f t="shared" si="0"/>
        <v>0</v>
      </c>
    </row>
    <row r="62" spans="1:20" ht="42" customHeight="1">
      <c r="A62" s="1329"/>
      <c r="B62" s="1367"/>
      <c r="C62" s="1367" t="s">
        <v>761</v>
      </c>
      <c r="D62" s="1367"/>
      <c r="E62" s="1367"/>
      <c r="F62" s="1347">
        <v>12</v>
      </c>
      <c r="G62" s="1347">
        <v>12</v>
      </c>
      <c r="H62" s="1348"/>
      <c r="I62" s="1349"/>
      <c r="J62" s="1348"/>
      <c r="K62" s="1349"/>
      <c r="L62" s="1372">
        <f>'Plan 2014-17 Wydatki'!U44/1000</f>
        <v>520</v>
      </c>
      <c r="M62" s="1372">
        <f>'Plan 2014-17 Wydatki'!V44/1000</f>
        <v>0</v>
      </c>
      <c r="N62" s="1370">
        <f t="shared" ref="N62:N70" si="1">SUM(L62:M62)</f>
        <v>520</v>
      </c>
      <c r="O62" s="1346"/>
      <c r="P62" s="1346"/>
      <c r="Q62" s="1346"/>
      <c r="R62" s="1349"/>
      <c r="S62" s="1346"/>
      <c r="T62" s="1349">
        <f t="shared" si="0"/>
        <v>520</v>
      </c>
    </row>
    <row r="63" spans="1:20" ht="42" customHeight="1">
      <c r="A63" s="1329"/>
      <c r="B63" s="1367"/>
      <c r="C63" s="1367" t="s">
        <v>164</v>
      </c>
      <c r="D63" s="1367"/>
      <c r="E63" s="1367"/>
      <c r="F63" s="1347">
        <v>25695</v>
      </c>
      <c r="G63" s="1347">
        <v>27000</v>
      </c>
      <c r="H63" s="1348"/>
      <c r="I63" s="1349"/>
      <c r="J63" s="1348"/>
      <c r="K63" s="1349"/>
      <c r="L63" s="1372">
        <f>'Plan 2014-17 Wydatki'!U43/1000</f>
        <v>100780</v>
      </c>
      <c r="M63" s="1372">
        <f>'Plan 2014-17 Wydatki'!V43/1000</f>
        <v>0</v>
      </c>
      <c r="N63" s="1370">
        <f t="shared" si="1"/>
        <v>100780</v>
      </c>
      <c r="O63" s="1346"/>
      <c r="P63" s="1346"/>
      <c r="Q63" s="1346"/>
      <c r="R63" s="1349"/>
      <c r="S63" s="1346"/>
      <c r="T63" s="1349">
        <f t="shared" si="0"/>
        <v>100780</v>
      </c>
    </row>
    <row r="64" spans="1:20" ht="42" customHeight="1">
      <c r="A64" s="1329"/>
      <c r="B64" s="1367"/>
      <c r="C64" s="1377" t="s">
        <v>149</v>
      </c>
      <c r="D64" s="1367"/>
      <c r="E64" s="1367"/>
      <c r="F64" s="1347">
        <v>657</v>
      </c>
      <c r="G64" s="1347"/>
      <c r="H64" s="1348"/>
      <c r="I64" s="1349"/>
      <c r="J64" s="1348"/>
      <c r="K64" s="1349"/>
      <c r="L64" s="1372"/>
      <c r="M64" s="1369"/>
      <c r="N64" s="1370">
        <f t="shared" si="1"/>
        <v>0</v>
      </c>
      <c r="O64" s="1346"/>
      <c r="P64" s="1346"/>
      <c r="Q64" s="1346"/>
      <c r="R64" s="1349"/>
      <c r="S64" s="1346"/>
      <c r="T64" s="1349">
        <f t="shared" si="0"/>
        <v>0</v>
      </c>
    </row>
    <row r="65" spans="1:20" ht="12.75" hidden="1" customHeight="1">
      <c r="A65" s="1329"/>
      <c r="B65" s="1367"/>
      <c r="C65" s="1377" t="s">
        <v>762</v>
      </c>
      <c r="D65" s="1367"/>
      <c r="E65" s="1367"/>
      <c r="F65" s="1347"/>
      <c r="G65" s="1347"/>
      <c r="H65" s="1348"/>
      <c r="I65" s="1349"/>
      <c r="J65" s="1348"/>
      <c r="K65" s="1349"/>
      <c r="L65" s="1372"/>
      <c r="M65" s="1369"/>
      <c r="N65" s="1370">
        <f t="shared" si="1"/>
        <v>0</v>
      </c>
      <c r="O65" s="1346"/>
      <c r="P65" s="1346"/>
      <c r="Q65" s="1346"/>
      <c r="R65" s="1349"/>
      <c r="S65" s="1346"/>
      <c r="T65" s="1349">
        <f t="shared" si="0"/>
        <v>0</v>
      </c>
    </row>
    <row r="66" spans="1:20" ht="12.75" hidden="1" customHeight="1">
      <c r="A66" s="1329"/>
      <c r="B66" s="1367"/>
      <c r="C66" s="1377" t="s">
        <v>184</v>
      </c>
      <c r="D66" s="1367"/>
      <c r="E66" s="1367"/>
      <c r="F66" s="1347"/>
      <c r="G66" s="1347"/>
      <c r="H66" s="1348"/>
      <c r="I66" s="1349"/>
      <c r="J66" s="1348"/>
      <c r="K66" s="1349"/>
      <c r="L66" s="1372"/>
      <c r="M66" s="1369"/>
      <c r="N66" s="1370">
        <f t="shared" si="1"/>
        <v>0</v>
      </c>
      <c r="O66" s="1346"/>
      <c r="P66" s="1346"/>
      <c r="Q66" s="1346"/>
      <c r="R66" s="1349"/>
      <c r="S66" s="1346"/>
      <c r="T66" s="1349">
        <f t="shared" si="0"/>
        <v>0</v>
      </c>
    </row>
    <row r="67" spans="1:20" ht="12.75" hidden="1" customHeight="1">
      <c r="A67" s="1329"/>
      <c r="B67" s="1367"/>
      <c r="C67" s="1377" t="s">
        <v>159</v>
      </c>
      <c r="D67" s="1367"/>
      <c r="E67" s="1367"/>
      <c r="F67" s="1347"/>
      <c r="G67" s="1347"/>
      <c r="H67" s="1348"/>
      <c r="I67" s="1349"/>
      <c r="J67" s="1348"/>
      <c r="K67" s="1349"/>
      <c r="L67" s="1372"/>
      <c r="M67" s="1369"/>
      <c r="N67" s="1370">
        <f t="shared" si="1"/>
        <v>0</v>
      </c>
      <c r="O67" s="1346"/>
      <c r="P67" s="1346"/>
      <c r="Q67" s="1346"/>
      <c r="R67" s="1349"/>
      <c r="S67" s="1346"/>
      <c r="T67" s="1349">
        <f t="shared" si="0"/>
        <v>0</v>
      </c>
    </row>
    <row r="68" spans="1:20" ht="12.75" hidden="1" customHeight="1">
      <c r="A68" s="1329"/>
      <c r="B68" s="1367"/>
      <c r="C68" s="1377" t="s">
        <v>370</v>
      </c>
      <c r="D68" s="1367"/>
      <c r="E68" s="1367"/>
      <c r="F68" s="1347"/>
      <c r="G68" s="1347"/>
      <c r="H68" s="1348"/>
      <c r="I68" s="1349"/>
      <c r="J68" s="1348"/>
      <c r="K68" s="1349"/>
      <c r="L68" s="1372"/>
      <c r="M68" s="1369"/>
      <c r="N68" s="1370">
        <f t="shared" si="1"/>
        <v>0</v>
      </c>
      <c r="O68" s="1346"/>
      <c r="P68" s="1346"/>
      <c r="Q68" s="1346"/>
      <c r="R68" s="1349"/>
      <c r="S68" s="1346"/>
      <c r="T68" s="1349">
        <f t="shared" si="0"/>
        <v>0</v>
      </c>
    </row>
    <row r="69" spans="1:20" ht="12.75" hidden="1" customHeight="1">
      <c r="A69" s="1329"/>
      <c r="B69" s="1367"/>
      <c r="C69" s="1377" t="s">
        <v>176</v>
      </c>
      <c r="D69" s="1367"/>
      <c r="E69" s="1367"/>
      <c r="F69" s="1347"/>
      <c r="G69" s="1347"/>
      <c r="H69" s="1348"/>
      <c r="I69" s="1349"/>
      <c r="J69" s="1348"/>
      <c r="K69" s="1349"/>
      <c r="L69" s="1372"/>
      <c r="M69" s="1369"/>
      <c r="N69" s="1370">
        <f t="shared" si="1"/>
        <v>0</v>
      </c>
      <c r="O69" s="1346"/>
      <c r="P69" s="1346"/>
      <c r="Q69" s="1346"/>
      <c r="R69" s="1349"/>
      <c r="S69" s="1346"/>
      <c r="T69" s="1349">
        <f t="shared" si="0"/>
        <v>0</v>
      </c>
    </row>
    <row r="70" spans="1:20" ht="42" customHeight="1">
      <c r="A70" s="1329"/>
      <c r="B70" s="1367"/>
      <c r="C70" s="1367" t="s">
        <v>166</v>
      </c>
      <c r="D70" s="1367"/>
      <c r="E70" s="1367"/>
      <c r="F70" s="1347">
        <v>0</v>
      </c>
      <c r="G70" s="1347">
        <v>0</v>
      </c>
      <c r="H70" s="1348"/>
      <c r="I70" s="1349"/>
      <c r="J70" s="1348"/>
      <c r="K70" s="1349"/>
      <c r="L70" s="1370">
        <v>0</v>
      </c>
      <c r="M70" s="1369"/>
      <c r="N70" s="1370">
        <f t="shared" si="1"/>
        <v>0</v>
      </c>
      <c r="O70" s="1346"/>
      <c r="P70" s="1346"/>
      <c r="Q70" s="1346"/>
      <c r="R70" s="1349"/>
      <c r="S70" s="1346"/>
      <c r="T70" s="1349">
        <f t="shared" si="0"/>
        <v>0</v>
      </c>
    </row>
    <row r="71" spans="1:20" ht="68.099999999999994" hidden="1" customHeight="1">
      <c r="A71" s="1329"/>
      <c r="B71" s="1338" t="s">
        <v>763</v>
      </c>
      <c r="C71" s="1338" t="s">
        <v>764</v>
      </c>
      <c r="D71" s="1338" t="s">
        <v>765</v>
      </c>
      <c r="E71" s="1338" t="s">
        <v>766</v>
      </c>
      <c r="F71" s="1347"/>
      <c r="G71" s="1347"/>
      <c r="H71" s="1348"/>
      <c r="I71" s="1349"/>
      <c r="J71" s="1348"/>
      <c r="K71" s="1349"/>
      <c r="L71" s="1372"/>
      <c r="M71" s="1369"/>
      <c r="N71" s="1372"/>
      <c r="O71" s="1346"/>
      <c r="P71" s="1346"/>
      <c r="Q71" s="1346"/>
      <c r="R71" s="1349"/>
      <c r="S71" s="1346"/>
      <c r="T71" s="1349">
        <f t="shared" si="0"/>
        <v>0</v>
      </c>
    </row>
    <row r="72" spans="1:20" ht="48.95" hidden="1" customHeight="1">
      <c r="A72" s="1329"/>
      <c r="B72" s="1338" t="s">
        <v>767</v>
      </c>
      <c r="C72" s="1338" t="s">
        <v>768</v>
      </c>
      <c r="D72" s="1338" t="s">
        <v>769</v>
      </c>
      <c r="E72" s="1338" t="s">
        <v>770</v>
      </c>
      <c r="F72" s="1347"/>
      <c r="G72" s="1347"/>
      <c r="H72" s="1348"/>
      <c r="I72" s="1349"/>
      <c r="J72" s="1348"/>
      <c r="K72" s="1349"/>
      <c r="L72" s="1372"/>
      <c r="M72" s="1369"/>
      <c r="N72" s="1372"/>
      <c r="O72" s="1346"/>
      <c r="P72" s="1346"/>
      <c r="Q72" s="1346"/>
      <c r="R72" s="1349"/>
      <c r="S72" s="1346"/>
      <c r="T72" s="1349">
        <f t="shared" si="0"/>
        <v>0</v>
      </c>
    </row>
    <row r="73" spans="1:20" ht="39" hidden="1" customHeight="1">
      <c r="A73" s="1329"/>
      <c r="B73" s="1338" t="s">
        <v>771</v>
      </c>
      <c r="C73" s="1338" t="s">
        <v>772</v>
      </c>
      <c r="D73" s="1338"/>
      <c r="E73" s="1338"/>
      <c r="F73" s="1347"/>
      <c r="G73" s="1347"/>
      <c r="H73" s="1348"/>
      <c r="I73" s="1349"/>
      <c r="J73" s="1348"/>
      <c r="K73" s="1349"/>
      <c r="L73" s="1372"/>
      <c r="M73" s="1369"/>
      <c r="N73" s="1372"/>
      <c r="O73" s="1346"/>
      <c r="P73" s="1346"/>
      <c r="Q73" s="1346"/>
      <c r="R73" s="1349"/>
      <c r="S73" s="1346"/>
      <c r="T73" s="1349">
        <f t="shared" si="0"/>
        <v>0</v>
      </c>
    </row>
    <row r="74" spans="1:20" ht="29.1" hidden="1" customHeight="1">
      <c r="A74" s="1329"/>
      <c r="B74" s="1338" t="s">
        <v>773</v>
      </c>
      <c r="C74" s="1338" t="s">
        <v>774</v>
      </c>
      <c r="D74" s="1338"/>
      <c r="E74" s="1338"/>
      <c r="F74" s="1347"/>
      <c r="G74" s="1347"/>
      <c r="H74" s="1348"/>
      <c r="I74" s="1349"/>
      <c r="J74" s="1348"/>
      <c r="K74" s="1349"/>
      <c r="L74" s="1372"/>
      <c r="M74" s="1369"/>
      <c r="N74" s="1372"/>
      <c r="O74" s="1346"/>
      <c r="P74" s="1346"/>
      <c r="Q74" s="1346"/>
      <c r="R74" s="1349"/>
      <c r="S74" s="1346"/>
      <c r="T74" s="1349">
        <f t="shared" si="0"/>
        <v>0</v>
      </c>
    </row>
    <row r="75" spans="1:20" ht="39" hidden="1" customHeight="1">
      <c r="A75" s="1329"/>
      <c r="B75" s="1338" t="s">
        <v>775</v>
      </c>
      <c r="C75" s="1338" t="s">
        <v>776</v>
      </c>
      <c r="D75" s="1338" t="s">
        <v>777</v>
      </c>
      <c r="E75" s="1338" t="s">
        <v>778</v>
      </c>
      <c r="F75" s="1347"/>
      <c r="G75" s="1347"/>
      <c r="H75" s="1348"/>
      <c r="I75" s="1349"/>
      <c r="J75" s="1348"/>
      <c r="K75" s="1349"/>
      <c r="L75" s="1372"/>
      <c r="M75" s="1369"/>
      <c r="N75" s="1372"/>
      <c r="O75" s="1346"/>
      <c r="P75" s="1346"/>
      <c r="Q75" s="1346"/>
      <c r="R75" s="1349"/>
      <c r="S75" s="1346"/>
      <c r="T75" s="1349">
        <f t="shared" si="0"/>
        <v>0</v>
      </c>
    </row>
    <row r="76" spans="1:20" ht="39" hidden="1" customHeight="1">
      <c r="A76" s="1329"/>
      <c r="B76" s="1338" t="s">
        <v>779</v>
      </c>
      <c r="C76" s="1338" t="s">
        <v>780</v>
      </c>
      <c r="D76" s="1338"/>
      <c r="E76" s="1338"/>
      <c r="F76" s="1347"/>
      <c r="G76" s="1347"/>
      <c r="H76" s="1348"/>
      <c r="I76" s="1349"/>
      <c r="J76" s="1348"/>
      <c r="K76" s="1349"/>
      <c r="L76" s="1372"/>
      <c r="M76" s="1369"/>
      <c r="N76" s="1372"/>
      <c r="O76" s="1346"/>
      <c r="P76" s="1346"/>
      <c r="Q76" s="1346"/>
      <c r="R76" s="1349"/>
      <c r="S76" s="1346"/>
      <c r="T76" s="1349">
        <f t="shared" si="0"/>
        <v>0</v>
      </c>
    </row>
    <row r="77" spans="1:20" ht="39" hidden="1" customHeight="1">
      <c r="A77" s="1329"/>
      <c r="B77" s="1338" t="s">
        <v>781</v>
      </c>
      <c r="C77" s="1338" t="s">
        <v>782</v>
      </c>
      <c r="D77" s="1338"/>
      <c r="E77" s="1338"/>
      <c r="F77" s="1347"/>
      <c r="G77" s="1347"/>
      <c r="H77" s="1348"/>
      <c r="I77" s="1349"/>
      <c r="J77" s="1348"/>
      <c r="K77" s="1349"/>
      <c r="L77" s="1372"/>
      <c r="M77" s="1369"/>
      <c r="N77" s="1372"/>
      <c r="O77" s="1346"/>
      <c r="P77" s="1346"/>
      <c r="Q77" s="1346"/>
      <c r="R77" s="1349"/>
      <c r="S77" s="1346"/>
      <c r="T77" s="1349">
        <f t="shared" si="0"/>
        <v>0</v>
      </c>
    </row>
    <row r="78" spans="1:20" ht="48.95" hidden="1" customHeight="1">
      <c r="A78" s="1329"/>
      <c r="B78" s="1338" t="s">
        <v>783</v>
      </c>
      <c r="C78" s="1338" t="s">
        <v>784</v>
      </c>
      <c r="D78" s="1338"/>
      <c r="E78" s="1338"/>
      <c r="F78" s="1347"/>
      <c r="G78" s="1347"/>
      <c r="H78" s="1348"/>
      <c r="I78" s="1349"/>
      <c r="J78" s="1348"/>
      <c r="K78" s="1349"/>
      <c r="L78" s="1372"/>
      <c r="M78" s="1369"/>
      <c r="N78" s="1372"/>
      <c r="O78" s="1346"/>
      <c r="P78" s="1346"/>
      <c r="Q78" s="1346"/>
      <c r="R78" s="1349"/>
      <c r="S78" s="1346"/>
      <c r="T78" s="1349">
        <f t="shared" si="0"/>
        <v>0</v>
      </c>
    </row>
    <row r="79" spans="1:20" ht="48.95" hidden="1" customHeight="1">
      <c r="A79" s="1329"/>
      <c r="B79" s="1338" t="s">
        <v>785</v>
      </c>
      <c r="C79" s="1338" t="s">
        <v>786</v>
      </c>
      <c r="D79" s="1338"/>
      <c r="E79" s="1338"/>
      <c r="F79" s="1347"/>
      <c r="G79" s="1347"/>
      <c r="H79" s="1348"/>
      <c r="I79" s="1349"/>
      <c r="J79" s="1348"/>
      <c r="K79" s="1349"/>
      <c r="L79" s="1372"/>
      <c r="M79" s="1369"/>
      <c r="N79" s="1372"/>
      <c r="O79" s="1346"/>
      <c r="P79" s="1346"/>
      <c r="Q79" s="1346"/>
      <c r="R79" s="1349"/>
      <c r="S79" s="1346"/>
      <c r="T79" s="1349">
        <f t="shared" si="0"/>
        <v>0</v>
      </c>
    </row>
    <row r="80" spans="1:20" ht="39" hidden="1" customHeight="1">
      <c r="A80" s="1329"/>
      <c r="B80" s="1338" t="s">
        <v>787</v>
      </c>
      <c r="C80" s="1338" t="s">
        <v>788</v>
      </c>
      <c r="D80" s="1338" t="s">
        <v>789</v>
      </c>
      <c r="E80" s="1338" t="s">
        <v>790</v>
      </c>
      <c r="F80" s="1347"/>
      <c r="G80" s="1347"/>
      <c r="H80" s="1348"/>
      <c r="I80" s="1349"/>
      <c r="J80" s="1348"/>
      <c r="K80" s="1349"/>
      <c r="L80" s="1372"/>
      <c r="M80" s="1369"/>
      <c r="N80" s="1372"/>
      <c r="O80" s="1346"/>
      <c r="P80" s="1346"/>
      <c r="Q80" s="1346"/>
      <c r="R80" s="1349"/>
      <c r="S80" s="1346"/>
      <c r="T80" s="1349">
        <f t="shared" si="0"/>
        <v>0</v>
      </c>
    </row>
    <row r="81" spans="1:22" ht="20.100000000000001" hidden="1" customHeight="1">
      <c r="A81" s="1329"/>
      <c r="B81" s="1338" t="s">
        <v>791</v>
      </c>
      <c r="C81" s="1338" t="s">
        <v>792</v>
      </c>
      <c r="D81" s="1338"/>
      <c r="E81" s="1338"/>
      <c r="F81" s="1347"/>
      <c r="G81" s="1347"/>
      <c r="H81" s="1348"/>
      <c r="I81" s="1349"/>
      <c r="J81" s="1348"/>
      <c r="K81" s="1349"/>
      <c r="L81" s="1372"/>
      <c r="M81" s="1369"/>
      <c r="N81" s="1372"/>
      <c r="O81" s="1346"/>
      <c r="P81" s="1346"/>
      <c r="Q81" s="1346"/>
      <c r="R81" s="1349"/>
      <c r="S81" s="1346"/>
      <c r="T81" s="1349">
        <f t="shared" si="0"/>
        <v>0</v>
      </c>
    </row>
    <row r="82" spans="1:22" ht="20.100000000000001" hidden="1" customHeight="1">
      <c r="A82" s="1329"/>
      <c r="B82" s="1338" t="s">
        <v>793</v>
      </c>
      <c r="C82" s="1338" t="s">
        <v>794</v>
      </c>
      <c r="D82" s="1338"/>
      <c r="E82" s="1338"/>
      <c r="F82" s="1347"/>
      <c r="G82" s="1347"/>
      <c r="H82" s="1348"/>
      <c r="I82" s="1349"/>
      <c r="J82" s="1348"/>
      <c r="K82" s="1349"/>
      <c r="L82" s="1372"/>
      <c r="M82" s="1369"/>
      <c r="N82" s="1372"/>
      <c r="O82" s="1346"/>
      <c r="P82" s="1346"/>
      <c r="Q82" s="1346"/>
      <c r="R82" s="1349"/>
      <c r="S82" s="1346"/>
      <c r="T82" s="1349">
        <f t="shared" si="0"/>
        <v>0</v>
      </c>
    </row>
    <row r="83" spans="1:22" ht="48.95" hidden="1" customHeight="1">
      <c r="A83" s="1329"/>
      <c r="B83" s="1338" t="s">
        <v>795</v>
      </c>
      <c r="C83" s="1338" t="s">
        <v>796</v>
      </c>
      <c r="D83" s="1338" t="s">
        <v>797</v>
      </c>
      <c r="E83" s="1338" t="s">
        <v>798</v>
      </c>
      <c r="F83" s="1347"/>
      <c r="G83" s="1347"/>
      <c r="H83" s="1348"/>
      <c r="I83" s="1349"/>
      <c r="J83" s="1348"/>
      <c r="K83" s="1349"/>
      <c r="L83" s="1372"/>
      <c r="M83" s="1369"/>
      <c r="N83" s="1372"/>
      <c r="O83" s="1346"/>
      <c r="P83" s="1346"/>
      <c r="Q83" s="1346"/>
      <c r="R83" s="1349"/>
      <c r="S83" s="1346"/>
      <c r="T83" s="1349">
        <f t="shared" si="0"/>
        <v>0</v>
      </c>
    </row>
    <row r="84" spans="1:22" ht="29.1" hidden="1" customHeight="1">
      <c r="A84" s="1329"/>
      <c r="B84" s="1338" t="s">
        <v>799</v>
      </c>
      <c r="C84" s="1338" t="s">
        <v>800</v>
      </c>
      <c r="D84" s="1338"/>
      <c r="E84" s="1338"/>
      <c r="F84" s="1347"/>
      <c r="G84" s="1347"/>
      <c r="H84" s="1348"/>
      <c r="I84" s="1349"/>
      <c r="J84" s="1348"/>
      <c r="K84" s="1349"/>
      <c r="L84" s="1372"/>
      <c r="M84" s="1369"/>
      <c r="N84" s="1372"/>
      <c r="O84" s="1346"/>
      <c r="P84" s="1346"/>
      <c r="Q84" s="1346"/>
      <c r="R84" s="1349"/>
      <c r="S84" s="1346"/>
      <c r="T84" s="1349">
        <f t="shared" si="0"/>
        <v>0</v>
      </c>
    </row>
    <row r="85" spans="1:22" ht="29.1" hidden="1" customHeight="1">
      <c r="A85" s="1329"/>
      <c r="B85" s="1338" t="s">
        <v>801</v>
      </c>
      <c r="C85" s="1338" t="s">
        <v>802</v>
      </c>
      <c r="D85" s="1338"/>
      <c r="E85" s="1338"/>
      <c r="F85" s="1347"/>
      <c r="G85" s="1347"/>
      <c r="H85" s="1348"/>
      <c r="I85" s="1349"/>
      <c r="J85" s="1348"/>
      <c r="K85" s="1349"/>
      <c r="L85" s="1372"/>
      <c r="M85" s="1369"/>
      <c r="N85" s="1372"/>
      <c r="O85" s="1346"/>
      <c r="P85" s="1346"/>
      <c r="Q85" s="1346"/>
      <c r="R85" s="1349"/>
      <c r="S85" s="1346"/>
      <c r="T85" s="1349">
        <f t="shared" si="0"/>
        <v>0</v>
      </c>
    </row>
    <row r="86" spans="1:22" ht="107.1" hidden="1" customHeight="1">
      <c r="A86" s="1329"/>
      <c r="B86" s="1338" t="s">
        <v>803</v>
      </c>
      <c r="C86" s="1338" t="s">
        <v>804</v>
      </c>
      <c r="D86" s="1338" t="s">
        <v>805</v>
      </c>
      <c r="E86" s="1338" t="s">
        <v>806</v>
      </c>
      <c r="F86" s="1347"/>
      <c r="G86" s="1347"/>
      <c r="H86" s="1348"/>
      <c r="I86" s="1349"/>
      <c r="J86" s="1348"/>
      <c r="K86" s="1349"/>
      <c r="L86" s="1372"/>
      <c r="M86" s="1369"/>
      <c r="N86" s="1372"/>
      <c r="O86" s="1346"/>
      <c r="P86" s="1346"/>
      <c r="Q86" s="1346"/>
      <c r="R86" s="1349"/>
      <c r="S86" s="1346"/>
      <c r="T86" s="1349">
        <f t="shared" si="0"/>
        <v>0</v>
      </c>
    </row>
    <row r="87" spans="1:22" ht="39" hidden="1" customHeight="1">
      <c r="A87" s="1329"/>
      <c r="B87" s="1338" t="s">
        <v>807</v>
      </c>
      <c r="C87" s="1338" t="s">
        <v>808</v>
      </c>
      <c r="D87" s="1338"/>
      <c r="E87" s="1338"/>
      <c r="F87" s="1347"/>
      <c r="G87" s="1347"/>
      <c r="H87" s="1348"/>
      <c r="I87" s="1349"/>
      <c r="J87" s="1348"/>
      <c r="K87" s="1349"/>
      <c r="L87" s="1372"/>
      <c r="M87" s="1369"/>
      <c r="N87" s="1372"/>
      <c r="O87" s="1346"/>
      <c r="P87" s="1346"/>
      <c r="Q87" s="1346"/>
      <c r="R87" s="1349"/>
      <c r="S87" s="1346"/>
      <c r="T87" s="1349">
        <f t="shared" si="0"/>
        <v>0</v>
      </c>
    </row>
    <row r="88" spans="1:22" ht="39" hidden="1" customHeight="1">
      <c r="A88" s="1329"/>
      <c r="B88" s="1338" t="s">
        <v>809</v>
      </c>
      <c r="C88" s="1338" t="s">
        <v>810</v>
      </c>
      <c r="D88" s="1338"/>
      <c r="E88" s="1338"/>
      <c r="F88" s="1347"/>
      <c r="G88" s="1347"/>
      <c r="H88" s="1348"/>
      <c r="I88" s="1349"/>
      <c r="J88" s="1348"/>
      <c r="K88" s="1349"/>
      <c r="L88" s="1372"/>
      <c r="M88" s="1369"/>
      <c r="N88" s="1372"/>
      <c r="O88" s="1346"/>
      <c r="P88" s="1346"/>
      <c r="Q88" s="1346"/>
      <c r="R88" s="1349"/>
      <c r="S88" s="1346"/>
      <c r="T88" s="1349">
        <f t="shared" si="0"/>
        <v>0</v>
      </c>
    </row>
    <row r="89" spans="1:22" ht="68.099999999999994" hidden="1" customHeight="1">
      <c r="A89" s="1329"/>
      <c r="B89" s="1338" t="s">
        <v>811</v>
      </c>
      <c r="C89" s="1338" t="s">
        <v>812</v>
      </c>
      <c r="D89" s="1338" t="s">
        <v>813</v>
      </c>
      <c r="E89" s="1338" t="s">
        <v>814</v>
      </c>
      <c r="F89" s="1347"/>
      <c r="G89" s="1347"/>
      <c r="H89" s="1348"/>
      <c r="I89" s="1349"/>
      <c r="J89" s="1348"/>
      <c r="K89" s="1349"/>
      <c r="L89" s="1372"/>
      <c r="M89" s="1369"/>
      <c r="N89" s="1372"/>
      <c r="O89" s="1346"/>
      <c r="P89" s="1346"/>
      <c r="Q89" s="1346"/>
      <c r="R89" s="1349"/>
      <c r="S89" s="1346"/>
      <c r="T89" s="1349">
        <f t="shared" si="0"/>
        <v>0</v>
      </c>
    </row>
    <row r="90" spans="1:22" ht="98.1" hidden="1" customHeight="1">
      <c r="A90" s="1329"/>
      <c r="B90" s="1338" t="s">
        <v>815</v>
      </c>
      <c r="C90" s="1338" t="s">
        <v>816</v>
      </c>
      <c r="D90" s="1338" t="s">
        <v>817</v>
      </c>
      <c r="E90" s="1338" t="s">
        <v>818</v>
      </c>
      <c r="F90" s="1347"/>
      <c r="G90" s="1347"/>
      <c r="H90" s="1348"/>
      <c r="I90" s="1349"/>
      <c r="J90" s="1348"/>
      <c r="K90" s="1349"/>
      <c r="L90" s="1372"/>
      <c r="M90" s="1369"/>
      <c r="N90" s="1372"/>
      <c r="O90" s="1346"/>
      <c r="P90" s="1346"/>
      <c r="Q90" s="1346"/>
      <c r="R90" s="1349"/>
      <c r="S90" s="1346"/>
      <c r="T90" s="1349">
        <f t="shared" si="0"/>
        <v>0</v>
      </c>
    </row>
    <row r="91" spans="1:22" ht="39" hidden="1" customHeight="1">
      <c r="A91" s="1329"/>
      <c r="B91" s="1338" t="s">
        <v>819</v>
      </c>
      <c r="C91" s="1338" t="s">
        <v>820</v>
      </c>
      <c r="D91" s="1338"/>
      <c r="E91" s="1338"/>
      <c r="F91" s="1347"/>
      <c r="G91" s="1347"/>
      <c r="H91" s="1348"/>
      <c r="I91" s="1349"/>
      <c r="J91" s="1348"/>
      <c r="K91" s="1349"/>
      <c r="L91" s="1372"/>
      <c r="M91" s="1369"/>
      <c r="N91" s="1372"/>
      <c r="O91" s="1346"/>
      <c r="P91" s="1346"/>
      <c r="Q91" s="1346"/>
      <c r="R91" s="1349"/>
      <c r="S91" s="1346"/>
      <c r="T91" s="1349">
        <f t="shared" si="0"/>
        <v>0</v>
      </c>
    </row>
    <row r="92" spans="1:22" ht="39" hidden="1" customHeight="1">
      <c r="A92" s="1329"/>
      <c r="B92" s="1338" t="s">
        <v>821</v>
      </c>
      <c r="C92" s="1338" t="s">
        <v>822</v>
      </c>
      <c r="D92" s="1338"/>
      <c r="E92" s="1338"/>
      <c r="F92" s="1347"/>
      <c r="G92" s="1347"/>
      <c r="H92" s="1348"/>
      <c r="I92" s="1349"/>
      <c r="J92" s="1348"/>
      <c r="K92" s="1349"/>
      <c r="L92" s="1372"/>
      <c r="M92" s="1369"/>
      <c r="N92" s="1372"/>
      <c r="O92" s="1346"/>
      <c r="P92" s="1346"/>
      <c r="Q92" s="1346"/>
      <c r="R92" s="1349"/>
      <c r="S92" s="1346"/>
      <c r="T92" s="1349">
        <f t="shared" si="0"/>
        <v>0</v>
      </c>
    </row>
    <row r="93" spans="1:22" ht="39">
      <c r="A93" s="1329"/>
      <c r="B93" s="1378" t="s">
        <v>823</v>
      </c>
      <c r="C93" s="1363" t="s">
        <v>824</v>
      </c>
      <c r="D93" s="1379" t="s">
        <v>825</v>
      </c>
      <c r="E93" s="1380" t="s">
        <v>826</v>
      </c>
      <c r="F93" s="1415">
        <f>SUM(F94:F100)</f>
        <v>794</v>
      </c>
      <c r="G93" s="1415">
        <f>SUM(G94:G100)</f>
        <v>746</v>
      </c>
      <c r="H93" s="1365">
        <f>J93+S93</f>
        <v>272142.14999999997</v>
      </c>
      <c r="I93" s="1356">
        <f>K93+T93</f>
        <v>262519</v>
      </c>
      <c r="J93" s="1365">
        <f>U11*5%</f>
        <v>16311.85</v>
      </c>
      <c r="K93" s="1356">
        <f>W11*5%</f>
        <v>6688.7000000000007</v>
      </c>
      <c r="L93" s="1365">
        <f>SUM(L94:L100)</f>
        <v>253681</v>
      </c>
      <c r="M93" s="1345"/>
      <c r="N93" s="1365">
        <f>SUM(N94:N100)</f>
        <v>253681</v>
      </c>
      <c r="O93" s="1366"/>
      <c r="P93" s="1366"/>
      <c r="Q93" s="1365">
        <f>V11*5%</f>
        <v>2149.3000000000002</v>
      </c>
      <c r="R93" s="1356">
        <f>X11*5%</f>
        <v>2149.3000000000002</v>
      </c>
      <c r="S93" s="1365">
        <f>SUM(N93:Q93)</f>
        <v>255830.3</v>
      </c>
      <c r="T93" s="1356">
        <f t="shared" si="0"/>
        <v>255830.3</v>
      </c>
      <c r="U93" s="1357">
        <f>L93*100/L11</f>
        <v>5.6201180291027386</v>
      </c>
      <c r="V93" s="1357">
        <f>S93*100/S11</f>
        <v>5.5793591650184649</v>
      </c>
    </row>
    <row r="94" spans="1:22" ht="39" customHeight="1">
      <c r="A94" s="1329"/>
      <c r="B94" s="1367"/>
      <c r="C94" s="1367" t="s">
        <v>827</v>
      </c>
      <c r="D94" s="1367"/>
      <c r="E94" s="1367"/>
      <c r="F94" s="1347">
        <v>786</v>
      </c>
      <c r="G94" s="1347">
        <v>620</v>
      </c>
      <c r="H94" s="1348"/>
      <c r="I94" s="1349"/>
      <c r="J94" s="1348"/>
      <c r="K94" s="1349"/>
      <c r="L94" s="1372">
        <f>'Plan 2014-17 Wydatki'!U28/1000</f>
        <v>246981</v>
      </c>
      <c r="M94" s="1372">
        <f>'Plan 2014-17 Wydatki'!V28/1000</f>
        <v>0</v>
      </c>
      <c r="N94" s="1370">
        <f t="shared" ref="N94:N100" si="2">SUM(L94:M94)</f>
        <v>246981</v>
      </c>
      <c r="O94" s="1346"/>
      <c r="P94" s="1346"/>
      <c r="Q94" s="1346"/>
      <c r="R94" s="1349"/>
      <c r="S94" s="1346"/>
      <c r="T94" s="1349">
        <f t="shared" si="0"/>
        <v>246981</v>
      </c>
    </row>
    <row r="95" spans="1:22" ht="39" customHeight="1">
      <c r="A95" s="1329"/>
      <c r="B95" s="1367"/>
      <c r="C95" s="1367" t="s">
        <v>828</v>
      </c>
      <c r="D95" s="1367"/>
      <c r="E95" s="1367"/>
      <c r="F95" s="1381">
        <v>8</v>
      </c>
      <c r="G95" s="1381">
        <v>10</v>
      </c>
      <c r="H95" s="1348"/>
      <c r="I95" s="1349"/>
      <c r="J95" s="1348"/>
      <c r="K95" s="1349"/>
      <c r="L95" s="1372">
        <f>'Plan 2014-17 Wydatki'!U47/1000</f>
        <v>1300</v>
      </c>
      <c r="M95" s="1372">
        <f>'Plan 2014-17 Wydatki'!V47/1000</f>
        <v>0</v>
      </c>
      <c r="N95" s="1370">
        <f t="shared" si="2"/>
        <v>1300</v>
      </c>
      <c r="O95" s="1346"/>
      <c r="P95" s="1346"/>
      <c r="Q95" s="1346"/>
      <c r="R95" s="1349"/>
      <c r="S95" s="1346"/>
      <c r="T95" s="1349">
        <f t="shared" si="0"/>
        <v>1300</v>
      </c>
    </row>
    <row r="96" spans="1:22" ht="39" customHeight="1">
      <c r="A96" s="1329"/>
      <c r="B96" s="1367"/>
      <c r="C96" s="1367" t="str">
        <f>'Plan 2014-17 Wydatki'!B46</f>
        <v>Program podnoszenia świadomości społecznej językiem filmowym - Głęboka Woda III</v>
      </c>
      <c r="D96" s="1367"/>
      <c r="E96" s="1367"/>
      <c r="F96" s="1381">
        <v>0</v>
      </c>
      <c r="G96" s="1381">
        <v>0</v>
      </c>
      <c r="H96" s="1348"/>
      <c r="I96" s="1349"/>
      <c r="J96" s="1348"/>
      <c r="K96" s="1349"/>
      <c r="L96" s="1372">
        <f>'Plan 2014-17 Wydatki'!U46/1000</f>
        <v>0</v>
      </c>
      <c r="M96" s="1372">
        <f>'Plan 2014-17 Wydatki'!V46/1000</f>
        <v>0</v>
      </c>
      <c r="N96" s="1370">
        <f t="shared" si="2"/>
        <v>0</v>
      </c>
      <c r="O96" s="1346"/>
      <c r="P96" s="1346"/>
      <c r="Q96" s="1346"/>
      <c r="R96" s="1349"/>
      <c r="S96" s="1346"/>
      <c r="T96" s="1349">
        <f t="shared" si="0"/>
        <v>0</v>
      </c>
    </row>
    <row r="97" spans="1:24" ht="39" customHeight="1">
      <c r="A97" s="1329"/>
      <c r="B97" s="1367"/>
      <c r="C97" s="1367" t="str">
        <f>'Plan 2014-17 Wydatki'!B45</f>
        <v>Program Wsparcia Centrów Sportu Niepełnosprawnych</v>
      </c>
      <c r="D97" s="1367"/>
      <c r="E97" s="1367"/>
      <c r="F97" s="1381">
        <v>0</v>
      </c>
      <c r="G97" s="1381">
        <v>0</v>
      </c>
      <c r="H97" s="1348"/>
      <c r="I97" s="1349"/>
      <c r="J97" s="1348"/>
      <c r="K97" s="1349"/>
      <c r="L97" s="1372">
        <f>'Plan 2014-17 Wydatki'!U45/1000</f>
        <v>0</v>
      </c>
      <c r="M97" s="1372">
        <f>'Plan 2014-17 Wydatki'!V45/1000</f>
        <v>0</v>
      </c>
      <c r="N97" s="1370">
        <f t="shared" si="2"/>
        <v>0</v>
      </c>
      <c r="O97" s="1346"/>
      <c r="P97" s="1346"/>
      <c r="Q97" s="1346"/>
      <c r="R97" s="1349"/>
      <c r="S97" s="1346"/>
      <c r="T97" s="1349">
        <f t="shared" si="0"/>
        <v>0</v>
      </c>
    </row>
    <row r="98" spans="1:24" ht="39" customHeight="1">
      <c r="A98" s="1481"/>
      <c r="B98" s="1367"/>
      <c r="C98" s="1486" t="str">
        <f>'Plan 2014-17 Wydatki'!B48</f>
        <v>"Partnerstwo dla osób z niepełnosprawnościami" - program współpracy z Zarządami Województw w celu wpółfinansowania projektów organizacji pozarządowych wyłonionych przez Zarządy Województw w ramach Regionalnych Programów Operacyjnych</v>
      </c>
      <c r="D98" s="1367"/>
      <c r="E98" s="1367"/>
      <c r="F98" s="1381">
        <v>0</v>
      </c>
      <c r="G98" s="1381">
        <v>16</v>
      </c>
      <c r="H98" s="1348"/>
      <c r="I98" s="1349"/>
      <c r="J98" s="1348"/>
      <c r="K98" s="1349"/>
      <c r="L98" s="1370">
        <f>'Plan 2014-17 Wydatki'!U48/1000</f>
        <v>1000</v>
      </c>
      <c r="M98" s="1370">
        <f>'Plan 2014-17 Wydatki'!V48/1000</f>
        <v>0</v>
      </c>
      <c r="N98" s="1370">
        <f t="shared" si="2"/>
        <v>1000</v>
      </c>
      <c r="O98" s="1346"/>
      <c r="P98" s="1346"/>
      <c r="Q98" s="1346"/>
      <c r="R98" s="1349"/>
      <c r="S98" s="1346"/>
      <c r="T98" s="1349">
        <f t="shared" si="0"/>
        <v>1000</v>
      </c>
    </row>
    <row r="99" spans="1:24" ht="39" customHeight="1">
      <c r="A99" s="1957"/>
      <c r="B99" s="1367"/>
      <c r="C99" s="1486" t="s">
        <v>1157</v>
      </c>
      <c r="D99" s="1367"/>
      <c r="E99" s="1367"/>
      <c r="F99" s="1381">
        <v>0</v>
      </c>
      <c r="G99" s="1381">
        <v>0</v>
      </c>
      <c r="H99" s="1348"/>
      <c r="I99" s="1349"/>
      <c r="J99" s="1348"/>
      <c r="K99" s="1349"/>
      <c r="L99" s="1370"/>
      <c r="M99" s="1370"/>
      <c r="N99" s="1370"/>
      <c r="O99" s="1346"/>
      <c r="P99" s="1346"/>
      <c r="Q99" s="1346"/>
      <c r="R99" s="1349"/>
      <c r="S99" s="1346"/>
      <c r="T99" s="1349">
        <f t="shared" ref="T99:T120" si="3">N99+R99</f>
        <v>0</v>
      </c>
    </row>
    <row r="100" spans="1:24" ht="39" customHeight="1">
      <c r="A100" s="1329"/>
      <c r="B100" s="1367"/>
      <c r="C100" s="1367" t="s">
        <v>166</v>
      </c>
      <c r="D100" s="1367"/>
      <c r="E100" s="1367"/>
      <c r="F100" s="1381">
        <v>0</v>
      </c>
      <c r="G100" s="1381">
        <v>100</v>
      </c>
      <c r="H100" s="1348"/>
      <c r="I100" s="1349"/>
      <c r="J100" s="1348"/>
      <c r="K100" s="1349"/>
      <c r="L100" s="1370">
        <f>'Plan 2014-17 Wydatki'!U52/1000</f>
        <v>4400</v>
      </c>
      <c r="M100" s="1370">
        <f>'Plan 2014-17 Wydatki'!V52/1000</f>
        <v>0</v>
      </c>
      <c r="N100" s="1370">
        <f t="shared" si="2"/>
        <v>4400</v>
      </c>
      <c r="O100" s="1346"/>
      <c r="P100" s="1346"/>
      <c r="Q100" s="1346"/>
      <c r="R100" s="1349"/>
      <c r="S100" s="1346"/>
      <c r="T100" s="1349">
        <f t="shared" si="3"/>
        <v>4400</v>
      </c>
    </row>
    <row r="101" spans="1:24" ht="69.75" customHeight="1">
      <c r="A101" s="1329"/>
      <c r="B101" s="1352" t="s">
        <v>829</v>
      </c>
      <c r="C101" s="1353" t="s">
        <v>830</v>
      </c>
      <c r="D101" s="1354" t="s">
        <v>1077</v>
      </c>
      <c r="E101" s="1354" t="s">
        <v>1078</v>
      </c>
      <c r="F101" s="1420">
        <f>SUM(F104:F105,F107:F108,F115,F117:F121)</f>
        <v>375430</v>
      </c>
      <c r="G101" s="1420">
        <f>SUM(G104:G105,G107:G108,G115,G117:G121)</f>
        <v>379040</v>
      </c>
      <c r="H101" s="1355">
        <f t="shared" ref="H101:I103" si="4">J101+S101</f>
        <v>3615129.7899999996</v>
      </c>
      <c r="I101" s="1356">
        <f t="shared" si="4"/>
        <v>3474631.8</v>
      </c>
      <c r="J101" s="1355">
        <f>J102</f>
        <v>238153.00999999998</v>
      </c>
      <c r="K101" s="1356">
        <f>K102</f>
        <v>97655.02</v>
      </c>
      <c r="L101" s="1355">
        <f>SUM(L102)</f>
        <v>3325597</v>
      </c>
      <c r="M101" s="1345"/>
      <c r="N101" s="1355">
        <f>SUM(N102)</f>
        <v>3345597</v>
      </c>
      <c r="O101" s="1346"/>
      <c r="P101" s="1346"/>
      <c r="Q101" s="1355">
        <f>+Q102</f>
        <v>31379.780000000006</v>
      </c>
      <c r="R101" s="1356">
        <f>+R102</f>
        <v>31379.780000000006</v>
      </c>
      <c r="S101" s="1355">
        <f>SUM(N101:Q101)</f>
        <v>3376976.78</v>
      </c>
      <c r="T101" s="1356">
        <f t="shared" si="3"/>
        <v>3376976.78</v>
      </c>
      <c r="U101" s="1357">
        <f>L101*100/L11</f>
        <v>73.676182517531785</v>
      </c>
      <c r="V101" s="1357">
        <f>S101*100/S11</f>
        <v>73.647907802740889</v>
      </c>
    </row>
    <row r="102" spans="1:24" ht="47.25" customHeight="1">
      <c r="A102" s="1329"/>
      <c r="B102" s="1358" t="s">
        <v>831</v>
      </c>
      <c r="C102" s="1358" t="s">
        <v>832</v>
      </c>
      <c r="D102" s="1382" t="s">
        <v>833</v>
      </c>
      <c r="E102" s="1383" t="s">
        <v>834</v>
      </c>
      <c r="F102" s="1419">
        <f>SUM(F103,F115,F116)</f>
        <v>375430</v>
      </c>
      <c r="G102" s="1419">
        <f>SUM(G103,G115,G116)</f>
        <v>379040</v>
      </c>
      <c r="H102" s="1361">
        <f t="shared" si="4"/>
        <v>3615129.7899999996</v>
      </c>
      <c r="I102" s="1356">
        <f t="shared" si="4"/>
        <v>3474631.8</v>
      </c>
      <c r="J102" s="1361">
        <f>J103+J114+J116</f>
        <v>238153.00999999998</v>
      </c>
      <c r="K102" s="1356">
        <f>K103+K114+K116</f>
        <v>97655.02</v>
      </c>
      <c r="L102" s="1361">
        <f>SUM(L103+L114+L116)</f>
        <v>3325597</v>
      </c>
      <c r="M102" s="1345"/>
      <c r="N102" s="1361">
        <f>SUM(N103+N114+N116)</f>
        <v>3345597</v>
      </c>
      <c r="O102" s="1346"/>
      <c r="P102" s="1346"/>
      <c r="Q102" s="1361">
        <f>+Q103+Q114+Q116</f>
        <v>31379.780000000006</v>
      </c>
      <c r="R102" s="1356">
        <f>+R103+R114+R116</f>
        <v>31379.780000000006</v>
      </c>
      <c r="S102" s="1361">
        <f>SUM(N102:Q102)</f>
        <v>3376976.78</v>
      </c>
      <c r="T102" s="1356">
        <f t="shared" si="3"/>
        <v>3376976.78</v>
      </c>
      <c r="U102" s="1357">
        <f>L102*100/L11</f>
        <v>73.676182517531785</v>
      </c>
      <c r="V102" s="1357">
        <f>S102*100/S11</f>
        <v>73.647907802740889</v>
      </c>
      <c r="W102" s="1351">
        <f>SUM(J103,J114,J116)</f>
        <v>238153.00999999998</v>
      </c>
      <c r="X102" s="1351">
        <f>SUM(Q103,Q114,Q116)</f>
        <v>31379.780000000006</v>
      </c>
    </row>
    <row r="103" spans="1:24" ht="48.75">
      <c r="A103" s="1329"/>
      <c r="B103" s="1378" t="s">
        <v>835</v>
      </c>
      <c r="C103" s="1363" t="s">
        <v>1079</v>
      </c>
      <c r="D103" s="1362" t="s">
        <v>836</v>
      </c>
      <c r="E103" s="1364" t="s">
        <v>837</v>
      </c>
      <c r="F103" s="1415">
        <f>SUM(F104:F105,F107:F108)</f>
        <v>331846</v>
      </c>
      <c r="G103" s="1415">
        <f>SUM(G104:G105,G107:G108)</f>
        <v>334000</v>
      </c>
      <c r="H103" s="1365">
        <f t="shared" si="4"/>
        <v>3341077.64</v>
      </c>
      <c r="I103" s="1356">
        <f t="shared" si="4"/>
        <v>3210202.8</v>
      </c>
      <c r="J103" s="1365">
        <f>U11*68%</f>
        <v>221841.16</v>
      </c>
      <c r="K103" s="1356">
        <f>W11*68%</f>
        <v>90966.32</v>
      </c>
      <c r="L103" s="1365">
        <f>SUM(L104:L109)</f>
        <v>3070006</v>
      </c>
      <c r="M103" s="1345"/>
      <c r="N103" s="1365">
        <f>SUM(N104:N110)</f>
        <v>3090006</v>
      </c>
      <c r="O103" s="1366"/>
      <c r="P103" s="1366"/>
      <c r="Q103" s="1365">
        <f>V11*68%</f>
        <v>29230.480000000003</v>
      </c>
      <c r="R103" s="1356">
        <f>X11*68%</f>
        <v>29230.480000000003</v>
      </c>
      <c r="S103" s="1365">
        <f>SUM(N103:Q103)</f>
        <v>3119236.48</v>
      </c>
      <c r="T103" s="1356">
        <f t="shared" si="3"/>
        <v>3119236.48</v>
      </c>
      <c r="U103" s="1357">
        <f>L103*100/L11</f>
        <v>68.01374982775053</v>
      </c>
      <c r="V103" s="1357">
        <f>S103*100/S11</f>
        <v>68.026893775084247</v>
      </c>
    </row>
    <row r="104" spans="1:24" ht="43.5" customHeight="1">
      <c r="A104" s="1329"/>
      <c r="B104" s="1377"/>
      <c r="C104" s="1377" t="s">
        <v>838</v>
      </c>
      <c r="D104" s="1377"/>
      <c r="E104" s="1371"/>
      <c r="F104" s="1347">
        <v>301024</v>
      </c>
      <c r="G104" s="1347">
        <v>305000</v>
      </c>
      <c r="H104" s="1384"/>
      <c r="I104" s="1349"/>
      <c r="J104" s="1384"/>
      <c r="K104" s="1349"/>
      <c r="L104" s="1385">
        <f>'Plan 2014-17 Wydatki'!U31/1000</f>
        <v>3000000</v>
      </c>
      <c r="M104" s="1385">
        <f>'Plan 2014-17 Wydatki'!V31/1000</f>
        <v>0</v>
      </c>
      <c r="N104" s="1370">
        <f t="shared" ref="N104:N113" si="5">SUM(L104:M104)</f>
        <v>3000000</v>
      </c>
      <c r="O104" s="1346"/>
      <c r="P104" s="1346"/>
      <c r="Q104" s="1346"/>
      <c r="R104" s="1349"/>
      <c r="S104" s="1346"/>
      <c r="T104" s="1349">
        <f t="shared" si="3"/>
        <v>3000000</v>
      </c>
    </row>
    <row r="105" spans="1:24" ht="43.5" customHeight="1">
      <c r="A105" s="1329"/>
      <c r="B105" s="1377"/>
      <c r="C105" s="1377" t="s">
        <v>839</v>
      </c>
      <c r="D105" s="1377"/>
      <c r="E105" s="1371"/>
      <c r="F105" s="1347">
        <v>4597</v>
      </c>
      <c r="G105" s="1347">
        <v>0</v>
      </c>
      <c r="H105" s="1384"/>
      <c r="I105" s="1349"/>
      <c r="J105" s="1384"/>
      <c r="K105" s="1349"/>
      <c r="L105" s="1385">
        <f>('Pl 2016-20 PFC'!D131+'Pl 2016-20 PFC'!D215)/1000</f>
        <v>3000</v>
      </c>
      <c r="M105" s="1385">
        <f>'Plan 2014-17 Wydatki'!V22/1000</f>
        <v>0</v>
      </c>
      <c r="N105" s="1370">
        <f t="shared" si="5"/>
        <v>3000</v>
      </c>
      <c r="O105" s="1346"/>
      <c r="P105" s="1346"/>
      <c r="Q105" s="1346"/>
      <c r="R105" s="1349"/>
      <c r="S105" s="1346"/>
      <c r="T105" s="1349">
        <f t="shared" si="3"/>
        <v>3000</v>
      </c>
      <c r="X105" s="1351"/>
    </row>
    <row r="106" spans="1:24" ht="43.5" customHeight="1">
      <c r="A106" s="1329"/>
      <c r="B106" s="1377"/>
      <c r="C106" s="1377" t="s">
        <v>840</v>
      </c>
      <c r="D106" s="1377"/>
      <c r="E106" s="1377"/>
      <c r="F106" s="1347">
        <v>321</v>
      </c>
      <c r="G106" s="1347">
        <v>324</v>
      </c>
      <c r="H106" s="1384"/>
      <c r="I106" s="1349"/>
      <c r="J106" s="1384"/>
      <c r="K106" s="1349"/>
      <c r="L106" s="1385">
        <f>'Plan 2014-17 Wydatki'!U25/1000</f>
        <v>57000</v>
      </c>
      <c r="M106" s="1385">
        <f>'Plan 2014-17 Wydatki'!V25/1000</f>
        <v>0</v>
      </c>
      <c r="N106" s="1370">
        <f t="shared" si="5"/>
        <v>57000</v>
      </c>
      <c r="O106" s="1346"/>
      <c r="P106" s="1346"/>
      <c r="Q106" s="1346"/>
      <c r="R106" s="1349"/>
      <c r="S106" s="1346"/>
      <c r="T106" s="1349">
        <f t="shared" si="3"/>
        <v>57000</v>
      </c>
      <c r="X106" s="1351"/>
    </row>
    <row r="107" spans="1:24" ht="43.5" customHeight="1">
      <c r="A107" s="1329"/>
      <c r="B107" s="1377"/>
      <c r="C107" s="1377" t="s">
        <v>841</v>
      </c>
      <c r="D107" s="1377"/>
      <c r="E107" s="1371"/>
      <c r="F107" s="1347">
        <v>7207</v>
      </c>
      <c r="G107" s="1347">
        <v>7000</v>
      </c>
      <c r="H107" s="1384"/>
      <c r="I107" s="1349"/>
      <c r="J107" s="1384"/>
      <c r="K107" s="1349"/>
      <c r="L107" s="1385">
        <f>'Plan 2014-17 Wydatki'!U29/1000</f>
        <v>2500</v>
      </c>
      <c r="M107" s="1385">
        <f>'Plan 2014-17 Wydatki'!V29/1000</f>
        <v>0</v>
      </c>
      <c r="N107" s="1370">
        <f t="shared" si="5"/>
        <v>2500</v>
      </c>
      <c r="O107" s="1346"/>
      <c r="P107" s="1346"/>
      <c r="Q107" s="1346"/>
      <c r="R107" s="1349"/>
      <c r="S107" s="1346"/>
      <c r="T107" s="1349">
        <f t="shared" si="3"/>
        <v>2500</v>
      </c>
    </row>
    <row r="108" spans="1:24" ht="43.5" customHeight="1">
      <c r="A108" s="1329"/>
      <c r="B108" s="1377"/>
      <c r="C108" s="1377" t="s">
        <v>842</v>
      </c>
      <c r="D108" s="1377"/>
      <c r="E108" s="1371"/>
      <c r="F108" s="1347">
        <v>19018</v>
      </c>
      <c r="G108" s="1347">
        <v>22000</v>
      </c>
      <c r="H108" s="1384"/>
      <c r="I108" s="1349"/>
      <c r="J108" s="1384"/>
      <c r="K108" s="1349"/>
      <c r="L108" s="1385">
        <f>'Plan 2014-17 Wydatki'!U30/1000</f>
        <v>7206</v>
      </c>
      <c r="M108" s="1385">
        <f>'Plan 2014-17 Wydatki'!V30/1000</f>
        <v>0</v>
      </c>
      <c r="N108" s="1370">
        <f t="shared" si="5"/>
        <v>7206</v>
      </c>
      <c r="O108" s="1346"/>
      <c r="P108" s="1346"/>
      <c r="Q108" s="1346"/>
      <c r="R108" s="1349"/>
      <c r="S108" s="1346"/>
      <c r="T108" s="1349">
        <f t="shared" si="3"/>
        <v>7206</v>
      </c>
    </row>
    <row r="109" spans="1:24" ht="43.5" customHeight="1">
      <c r="A109" s="1329"/>
      <c r="B109" s="1377"/>
      <c r="C109" s="1367" t="s">
        <v>843</v>
      </c>
      <c r="D109" s="1377"/>
      <c r="E109" s="1377"/>
      <c r="F109" s="1347">
        <v>0</v>
      </c>
      <c r="G109" s="1347">
        <v>0</v>
      </c>
      <c r="H109" s="1348"/>
      <c r="I109" s="1349"/>
      <c r="J109" s="1348"/>
      <c r="K109" s="1349"/>
      <c r="L109" s="1372">
        <f>'Plan 2014-17 Wydatki'!U61/1000</f>
        <v>300</v>
      </c>
      <c r="M109" s="1372">
        <f>'Plan 2014-17 Wydatki'!V61/1000</f>
        <v>0</v>
      </c>
      <c r="N109" s="1370">
        <f t="shared" si="5"/>
        <v>300</v>
      </c>
      <c r="O109" s="1346"/>
      <c r="P109" s="1346"/>
      <c r="Q109" s="1346"/>
      <c r="R109" s="1349"/>
      <c r="S109" s="1346"/>
      <c r="T109" s="1349">
        <f t="shared" si="3"/>
        <v>300</v>
      </c>
    </row>
    <row r="110" spans="1:24" ht="41.25" customHeight="1">
      <c r="A110" s="1957"/>
      <c r="B110" s="1373"/>
      <c r="C110" s="1373" t="s">
        <v>754</v>
      </c>
      <c r="D110" s="1373"/>
      <c r="E110" s="1373"/>
      <c r="F110" s="1421"/>
      <c r="G110" s="1421"/>
      <c r="H110" s="1374"/>
      <c r="I110" s="1349"/>
      <c r="J110" s="1374"/>
      <c r="K110" s="1349"/>
      <c r="L110" s="1375">
        <f>SUM(L111:L113)</f>
        <v>20000</v>
      </c>
      <c r="M110" s="1345"/>
      <c r="N110" s="1375">
        <f>SUM(N111:N113)</f>
        <v>20000</v>
      </c>
      <c r="O110" s="1376"/>
      <c r="P110" s="1376"/>
      <c r="Q110" s="1376"/>
      <c r="R110" s="1349"/>
      <c r="S110" s="1376"/>
      <c r="T110" s="1349">
        <f t="shared" si="3"/>
        <v>20000</v>
      </c>
    </row>
    <row r="111" spans="1:24" ht="43.5" customHeight="1">
      <c r="A111" s="1957"/>
      <c r="B111" s="1377"/>
      <c r="C111" s="1486" t="str">
        <f>'Pl 2016-20 PFC'!B157</f>
        <v>STABILNE ZATRUDNIENIE - osoby niepełnosprawne w administracji i słuzbie publicznej</v>
      </c>
      <c r="D111" s="1377"/>
      <c r="E111" s="1377"/>
      <c r="F111" s="1347"/>
      <c r="G111" s="1347"/>
      <c r="H111" s="1348"/>
      <c r="I111" s="1349"/>
      <c r="J111" s="1348"/>
      <c r="K111" s="1349"/>
      <c r="L111" s="1372">
        <f>'Plan 2014-17 Wydatki'!U49/1000</f>
        <v>5000</v>
      </c>
      <c r="M111" s="1372">
        <f>'Plan 2014-17 Wydatki'!V49/1000</f>
        <v>0</v>
      </c>
      <c r="N111" s="1372">
        <f t="shared" si="5"/>
        <v>5000</v>
      </c>
      <c r="O111" s="1346"/>
      <c r="P111" s="1346"/>
      <c r="Q111" s="1346"/>
      <c r="R111" s="1349"/>
      <c r="S111" s="1346"/>
      <c r="T111" s="1349">
        <f t="shared" si="3"/>
        <v>5000</v>
      </c>
    </row>
    <row r="112" spans="1:24" ht="43.5" customHeight="1">
      <c r="A112" s="1957"/>
      <c r="B112" s="1377"/>
      <c r="C112" s="1486" t="str">
        <f>'Pl 2016-20 PFC'!B158</f>
        <v>ABSOLWENT</v>
      </c>
      <c r="D112" s="1377"/>
      <c r="E112" s="1377"/>
      <c r="F112" s="1347"/>
      <c r="G112" s="1347"/>
      <c r="H112" s="1348"/>
      <c r="I112" s="1349"/>
      <c r="J112" s="1348"/>
      <c r="K112" s="1349"/>
      <c r="L112" s="1372">
        <f>'Plan 2014-17 Wydatki'!U50/1000</f>
        <v>10000</v>
      </c>
      <c r="M112" s="1372">
        <f>'Plan 2014-17 Wydatki'!V50/1000</f>
        <v>0</v>
      </c>
      <c r="N112" s="1372">
        <f t="shared" si="5"/>
        <v>10000</v>
      </c>
      <c r="O112" s="1346"/>
      <c r="P112" s="1346"/>
      <c r="Q112" s="1346"/>
      <c r="R112" s="1349"/>
      <c r="S112" s="1346"/>
      <c r="T112" s="1349">
        <f t="shared" si="3"/>
        <v>10000</v>
      </c>
    </row>
    <row r="113" spans="1:23" ht="43.5" customHeight="1">
      <c r="A113" s="1957"/>
      <c r="B113" s="1377"/>
      <c r="C113" s="1486" t="str">
        <f>'Pl 2016-20 PFC'!B159</f>
        <v>"PRACA - INTEGRACJA"</v>
      </c>
      <c r="D113" s="1377"/>
      <c r="E113" s="1377"/>
      <c r="F113" s="1347"/>
      <c r="G113" s="1347"/>
      <c r="H113" s="1348"/>
      <c r="I113" s="1349"/>
      <c r="J113" s="1348"/>
      <c r="K113" s="1349"/>
      <c r="L113" s="1372">
        <f>'Plan 2014-17 Wydatki'!U51/1000</f>
        <v>5000</v>
      </c>
      <c r="M113" s="1372">
        <f>'Plan 2014-17 Wydatki'!V51/1000</f>
        <v>0</v>
      </c>
      <c r="N113" s="1372">
        <f t="shared" si="5"/>
        <v>5000</v>
      </c>
      <c r="O113" s="1346"/>
      <c r="P113" s="1346"/>
      <c r="Q113" s="1346"/>
      <c r="R113" s="1349"/>
      <c r="S113" s="1346"/>
      <c r="T113" s="1349">
        <f t="shared" si="3"/>
        <v>5000</v>
      </c>
    </row>
    <row r="114" spans="1:23" ht="97.5">
      <c r="A114" s="1329"/>
      <c r="B114" s="1378" t="s">
        <v>844</v>
      </c>
      <c r="C114" s="1363" t="s">
        <v>1080</v>
      </c>
      <c r="D114" s="1364" t="s">
        <v>845</v>
      </c>
      <c r="E114" s="1379" t="s">
        <v>987</v>
      </c>
      <c r="F114" s="1416">
        <f>F115/34628*100</f>
        <v>101.07427515305534</v>
      </c>
      <c r="G114" s="1416">
        <f>G115/35500*100</f>
        <v>100</v>
      </c>
      <c r="H114" s="1365">
        <f>J114+S114</f>
        <v>110384.46</v>
      </c>
      <c r="I114" s="1356">
        <f>K114+T114</f>
        <v>106535.2</v>
      </c>
      <c r="J114" s="1365">
        <f>U11*2%</f>
        <v>6524.74</v>
      </c>
      <c r="K114" s="1356">
        <f>W11*2%</f>
        <v>2675.48</v>
      </c>
      <c r="L114" s="1365">
        <f>SUM(L115)</f>
        <v>103000</v>
      </c>
      <c r="M114" s="1345"/>
      <c r="N114" s="1365">
        <f>SUM(N115)</f>
        <v>103000</v>
      </c>
      <c r="O114" s="1366"/>
      <c r="P114" s="1366"/>
      <c r="Q114" s="1365">
        <f>V11*2%</f>
        <v>859.72</v>
      </c>
      <c r="R114" s="1356">
        <f>X11*2%</f>
        <v>859.72</v>
      </c>
      <c r="S114" s="1365">
        <f>SUM(N114:Q114)</f>
        <v>103859.72</v>
      </c>
      <c r="T114" s="1356">
        <f t="shared" si="3"/>
        <v>103859.72</v>
      </c>
      <c r="U114" s="1357">
        <f>L114*100/L11</f>
        <v>2.2818900784748646</v>
      </c>
      <c r="V114" s="1357">
        <f>S114*100/S11</f>
        <v>2.2650588325864902</v>
      </c>
    </row>
    <row r="115" spans="1:23" ht="43.5" customHeight="1">
      <c r="A115" s="1329"/>
      <c r="B115" s="1377"/>
      <c r="C115" s="1377" t="s">
        <v>846</v>
      </c>
      <c r="D115" s="1377"/>
      <c r="E115" s="1377"/>
      <c r="F115" s="1347">
        <v>35000</v>
      </c>
      <c r="G115" s="1347">
        <v>35500</v>
      </c>
      <c r="H115" s="1384"/>
      <c r="I115" s="1349"/>
      <c r="J115" s="1384"/>
      <c r="K115" s="1349"/>
      <c r="L115" s="1385">
        <f>'Plan 2014-17 Wydatki'!U27/1000</f>
        <v>103000</v>
      </c>
      <c r="M115" s="1385">
        <f>'Plan 2014-17 Wydatki'!V27/1000</f>
        <v>0</v>
      </c>
      <c r="N115" s="1370">
        <f>SUM(L115:M115)</f>
        <v>103000</v>
      </c>
      <c r="O115" s="1346"/>
      <c r="P115" s="1346"/>
      <c r="Q115" s="1346"/>
      <c r="R115" s="1349"/>
      <c r="S115" s="1346"/>
      <c r="T115" s="1349">
        <f t="shared" si="3"/>
        <v>103000</v>
      </c>
    </row>
    <row r="116" spans="1:23" ht="58.5">
      <c r="A116" s="1329"/>
      <c r="B116" s="1379" t="s">
        <v>847</v>
      </c>
      <c r="C116" s="1363" t="s">
        <v>1081</v>
      </c>
      <c r="D116" s="1362" t="s">
        <v>848</v>
      </c>
      <c r="E116" s="1364" t="s">
        <v>849</v>
      </c>
      <c r="F116" s="1415">
        <f>SUM(F117:F120)</f>
        <v>8584</v>
      </c>
      <c r="G116" s="1415">
        <f>SUM(G117:G120)</f>
        <v>9540</v>
      </c>
      <c r="H116" s="1365">
        <f>J116+S116</f>
        <v>163667.68999999997</v>
      </c>
      <c r="I116" s="1356">
        <f>K116+T116</f>
        <v>157893.79999999999</v>
      </c>
      <c r="J116" s="1365">
        <f>U11*3%</f>
        <v>9787.1099999999988</v>
      </c>
      <c r="K116" s="1356">
        <f>W11*3%</f>
        <v>4013.22</v>
      </c>
      <c r="L116" s="1365">
        <f>SUM(L117:L120)</f>
        <v>152591</v>
      </c>
      <c r="M116" s="1345"/>
      <c r="N116" s="1365">
        <f>SUM(N117:N120)</f>
        <v>152591</v>
      </c>
      <c r="O116" s="1366"/>
      <c r="P116" s="1366"/>
      <c r="Q116" s="1365">
        <f>V11*3%</f>
        <v>1289.58</v>
      </c>
      <c r="R116" s="1356">
        <f>X11*3%</f>
        <v>1289.58</v>
      </c>
      <c r="S116" s="1365">
        <f>SUM(N116:Q116)</f>
        <v>153880.57999999999</v>
      </c>
      <c r="T116" s="1356">
        <f t="shared" si="3"/>
        <v>153880.57999999999</v>
      </c>
      <c r="U116" s="1357">
        <f>L116*100/L11</f>
        <v>3.3805426113063888</v>
      </c>
      <c r="V116" s="1357">
        <f>S116*100/S11</f>
        <v>3.3559551950701576</v>
      </c>
    </row>
    <row r="117" spans="1:23" ht="43.5" customHeight="1">
      <c r="A117" s="1329"/>
      <c r="B117" s="1387"/>
      <c r="C117" s="1367" t="s">
        <v>742</v>
      </c>
      <c r="D117" s="1388"/>
      <c r="E117" s="1371"/>
      <c r="F117" s="1347">
        <v>3907</v>
      </c>
      <c r="G117" s="1347">
        <v>4675</v>
      </c>
      <c r="H117" s="1384"/>
      <c r="I117" s="1349"/>
      <c r="J117" s="1384"/>
      <c r="K117" s="1349"/>
      <c r="L117" s="1368">
        <v>80080</v>
      </c>
      <c r="M117" s="1369">
        <f>('Plan 2014-17 Wydatki'!V14*10%)/1000</f>
        <v>0</v>
      </c>
      <c r="N117" s="1385">
        <f>SUM(L117:M117)</f>
        <v>80080</v>
      </c>
      <c r="O117" s="1346"/>
      <c r="P117" s="1346"/>
      <c r="Q117" s="1346"/>
      <c r="R117" s="1349"/>
      <c r="S117" s="1346"/>
      <c r="T117" s="1349">
        <f t="shared" si="3"/>
        <v>80080</v>
      </c>
      <c r="U117" s="1351">
        <f>L117+L38</f>
        <v>143000</v>
      </c>
      <c r="V117" s="1357">
        <f>L117*100/U117</f>
        <v>56</v>
      </c>
      <c r="W117" s="1357">
        <f>L38*100/U117</f>
        <v>44</v>
      </c>
    </row>
    <row r="118" spans="1:23" ht="43.5" customHeight="1">
      <c r="A118" s="1329"/>
      <c r="B118" s="1387"/>
      <c r="C118" s="1367" t="s">
        <v>743</v>
      </c>
      <c r="D118" s="1388"/>
      <c r="E118" s="1371"/>
      <c r="F118" s="1347">
        <v>0</v>
      </c>
      <c r="G118" s="1347">
        <v>0</v>
      </c>
      <c r="H118" s="1384"/>
      <c r="I118" s="1349"/>
      <c r="J118" s="1384"/>
      <c r="K118" s="1349"/>
      <c r="L118" s="1368">
        <v>2002</v>
      </c>
      <c r="M118" s="1369">
        <f>('Plan 2014-17 Wydatki'!V15*10%)/1000</f>
        <v>0</v>
      </c>
      <c r="N118" s="1385">
        <f>SUM(L118:M118)</f>
        <v>2002</v>
      </c>
      <c r="O118" s="1346"/>
      <c r="P118" s="1346"/>
      <c r="Q118" s="1346"/>
      <c r="R118" s="1349"/>
      <c r="S118" s="1346"/>
      <c r="T118" s="1349">
        <f t="shared" si="3"/>
        <v>2002</v>
      </c>
      <c r="U118" s="1326">
        <f>L118+L39</f>
        <v>3575</v>
      </c>
      <c r="V118" s="1357">
        <f>L118*100/U118</f>
        <v>56</v>
      </c>
      <c r="W118" s="1357">
        <f>L39*100/U118</f>
        <v>44</v>
      </c>
    </row>
    <row r="119" spans="1:23" ht="43.5" customHeight="1">
      <c r="A119" s="1329"/>
      <c r="B119" s="1387"/>
      <c r="C119" s="1367" t="s">
        <v>744</v>
      </c>
      <c r="D119" s="1388"/>
      <c r="E119" s="1371"/>
      <c r="F119" s="1347">
        <v>4677</v>
      </c>
      <c r="G119" s="1347">
        <v>4865</v>
      </c>
      <c r="H119" s="1384"/>
      <c r="I119" s="1349"/>
      <c r="J119" s="1384"/>
      <c r="K119" s="1349"/>
      <c r="L119" s="1368">
        <v>68789</v>
      </c>
      <c r="M119" s="1386">
        <f>('Plan 2014-17 Wydatki'!V17*10%)/1000</f>
        <v>0</v>
      </c>
      <c r="N119" s="1385">
        <f>SUM(L119:M119)</f>
        <v>68789</v>
      </c>
      <c r="O119" s="1346"/>
      <c r="P119" s="1346"/>
      <c r="Q119" s="1346"/>
      <c r="R119" s="1349"/>
      <c r="S119" s="1346"/>
      <c r="T119" s="1349">
        <f t="shared" si="3"/>
        <v>68789</v>
      </c>
      <c r="U119" s="1326">
        <f>L119+L40</f>
        <v>764317</v>
      </c>
      <c r="V119" s="1357">
        <f>L119*100/U119</f>
        <v>9.0000614928099196</v>
      </c>
      <c r="W119" s="1357">
        <f>L40*100/U119</f>
        <v>90.99993850719008</v>
      </c>
    </row>
    <row r="120" spans="1:23" ht="43.5" customHeight="1">
      <c r="A120" s="1329"/>
      <c r="B120" s="1387"/>
      <c r="C120" s="1367" t="s">
        <v>745</v>
      </c>
      <c r="D120" s="1388"/>
      <c r="E120" s="1371" t="s">
        <v>556</v>
      </c>
      <c r="F120" s="1347">
        <v>0</v>
      </c>
      <c r="G120" s="1347">
        <v>0</v>
      </c>
      <c r="H120" s="1384"/>
      <c r="I120" s="1349"/>
      <c r="J120" s="1384"/>
      <c r="K120" s="1349"/>
      <c r="L120" s="1368">
        <v>1720</v>
      </c>
      <c r="M120" s="1386">
        <f>('Plan 2014-17 Wydatki'!V18*10%)/1000</f>
        <v>0</v>
      </c>
      <c r="N120" s="1385">
        <f>SUM(L120:M120)</f>
        <v>1720</v>
      </c>
      <c r="O120" s="1346"/>
      <c r="P120" s="1346"/>
      <c r="Q120" s="1346"/>
      <c r="R120" s="1349"/>
      <c r="S120" s="1346"/>
      <c r="T120" s="1349">
        <f t="shared" si="3"/>
        <v>1720</v>
      </c>
      <c r="U120" s="1326">
        <f>L120+L41</f>
        <v>19108</v>
      </c>
      <c r="V120" s="1357">
        <f>L120*100/U120</f>
        <v>9.0014653548252035</v>
      </c>
      <c r="W120" s="1357">
        <f>L41*100/U120</f>
        <v>90.9985346451748</v>
      </c>
    </row>
    <row r="121" spans="1:23" ht="35.25" hidden="1" customHeight="1">
      <c r="A121" s="1329"/>
      <c r="B121" s="1338"/>
      <c r="C121" s="1338"/>
      <c r="D121" s="1338"/>
      <c r="E121" s="1338"/>
      <c r="F121" s="1348"/>
      <c r="G121" s="1348"/>
      <c r="H121" s="1348"/>
      <c r="I121" s="1348"/>
      <c r="J121" s="1348"/>
      <c r="K121" s="1348"/>
      <c r="L121" s="1372"/>
      <c r="M121" s="1372"/>
      <c r="N121" s="1372"/>
      <c r="O121" s="1346"/>
      <c r="P121" s="1346"/>
      <c r="Q121" s="1346"/>
      <c r="R121" s="1346"/>
      <c r="S121" s="1346"/>
      <c r="T121" s="1346"/>
    </row>
    <row r="122" spans="1:23" ht="9.9499999999999993" hidden="1" customHeight="1">
      <c r="A122" s="1329"/>
      <c r="B122" s="1338">
        <v>16</v>
      </c>
      <c r="C122" s="1338" t="s">
        <v>850</v>
      </c>
      <c r="D122" s="1336"/>
      <c r="E122" s="1336"/>
      <c r="F122" s="1336"/>
      <c r="G122" s="1336"/>
      <c r="H122" s="1389"/>
      <c r="I122" s="1389"/>
      <c r="J122" s="1389"/>
      <c r="K122" s="1389"/>
    </row>
    <row r="123" spans="1:23" ht="57.95" hidden="1" customHeight="1">
      <c r="A123" s="1329"/>
      <c r="B123" s="2093" t="s">
        <v>851</v>
      </c>
      <c r="C123" s="2093" t="s">
        <v>852</v>
      </c>
      <c r="D123" s="1338" t="s">
        <v>853</v>
      </c>
      <c r="E123" s="1338" t="s">
        <v>854</v>
      </c>
      <c r="F123" s="1338" t="s">
        <v>855</v>
      </c>
      <c r="G123" s="1338" t="s">
        <v>856</v>
      </c>
      <c r="H123" s="1334"/>
      <c r="I123" s="1334"/>
      <c r="J123" s="1334"/>
      <c r="K123" s="1334"/>
    </row>
    <row r="124" spans="1:23" ht="57.95" hidden="1" customHeight="1">
      <c r="A124" s="1329"/>
      <c r="B124" s="2093"/>
      <c r="C124" s="2093"/>
      <c r="D124" s="1338" t="s">
        <v>857</v>
      </c>
      <c r="E124" s="1338" t="s">
        <v>858</v>
      </c>
      <c r="F124" s="1338" t="s">
        <v>859</v>
      </c>
      <c r="G124" s="1338" t="s">
        <v>860</v>
      </c>
      <c r="H124" s="1334"/>
      <c r="I124" s="1334"/>
      <c r="J124" s="1334"/>
      <c r="K124" s="1334"/>
    </row>
    <row r="125" spans="1:23" ht="87.95" hidden="1" customHeight="1">
      <c r="A125" s="1329"/>
      <c r="B125" s="1338" t="s">
        <v>861</v>
      </c>
      <c r="C125" s="1338" t="s">
        <v>862</v>
      </c>
      <c r="D125" s="1338" t="s">
        <v>863</v>
      </c>
      <c r="E125" s="1338" t="s">
        <v>864</v>
      </c>
      <c r="F125" s="1338" t="s">
        <v>865</v>
      </c>
      <c r="G125" s="1338" t="s">
        <v>866</v>
      </c>
      <c r="H125" s="1334"/>
      <c r="I125" s="1334"/>
      <c r="J125" s="1334"/>
      <c r="K125" s="1334"/>
    </row>
    <row r="126" spans="1:23" ht="29.1" hidden="1" customHeight="1">
      <c r="A126" s="1329"/>
      <c r="B126" s="1338" t="s">
        <v>867</v>
      </c>
      <c r="C126" s="1338" t="s">
        <v>868</v>
      </c>
      <c r="D126" s="1338"/>
      <c r="E126" s="1338"/>
      <c r="F126" s="1338"/>
      <c r="G126" s="1338"/>
      <c r="H126" s="1334"/>
      <c r="I126" s="1334"/>
      <c r="J126" s="1334"/>
      <c r="K126" s="1334"/>
    </row>
    <row r="127" spans="1:23" ht="29.1" hidden="1" customHeight="1">
      <c r="A127" s="1329"/>
      <c r="B127" s="1338" t="s">
        <v>869</v>
      </c>
      <c r="C127" s="1338" t="s">
        <v>870</v>
      </c>
      <c r="D127" s="1338"/>
      <c r="E127" s="1338"/>
      <c r="F127" s="1338"/>
      <c r="G127" s="1338"/>
      <c r="H127" s="1334"/>
      <c r="I127" s="1334"/>
      <c r="J127" s="1334"/>
      <c r="K127" s="1334"/>
    </row>
    <row r="128" spans="1:23" ht="29.1" hidden="1" customHeight="1">
      <c r="A128" s="1329"/>
      <c r="B128" s="1338" t="s">
        <v>871</v>
      </c>
      <c r="C128" s="1338" t="s">
        <v>872</v>
      </c>
      <c r="D128" s="1338"/>
      <c r="E128" s="1338"/>
      <c r="F128" s="1338"/>
      <c r="G128" s="1338"/>
      <c r="H128" s="1334"/>
      <c r="I128" s="1334"/>
      <c r="J128" s="1334"/>
      <c r="K128" s="1334"/>
    </row>
    <row r="129" spans="1:11" ht="29.1" hidden="1" customHeight="1">
      <c r="A129" s="1329"/>
      <c r="B129" s="1338" t="s">
        <v>873</v>
      </c>
      <c r="C129" s="1338" t="s">
        <v>874</v>
      </c>
      <c r="D129" s="1338"/>
      <c r="E129" s="1338"/>
      <c r="F129" s="1338"/>
      <c r="G129" s="1338"/>
      <c r="H129" s="1334"/>
      <c r="I129" s="1334"/>
      <c r="J129" s="1334"/>
      <c r="K129" s="1334"/>
    </row>
    <row r="130" spans="1:11" ht="29.1" hidden="1" customHeight="1">
      <c r="A130" s="1329"/>
      <c r="B130" s="1338" t="s">
        <v>875</v>
      </c>
      <c r="C130" s="1338" t="s">
        <v>876</v>
      </c>
      <c r="D130" s="1338"/>
      <c r="E130" s="1338"/>
      <c r="F130" s="1338"/>
      <c r="G130" s="1338"/>
      <c r="H130" s="1334"/>
      <c r="I130" s="1334"/>
      <c r="J130" s="1334"/>
      <c r="K130" s="1334"/>
    </row>
    <row r="131" spans="1:11" ht="39" hidden="1" customHeight="1">
      <c r="A131" s="1329"/>
      <c r="B131" s="1338" t="s">
        <v>877</v>
      </c>
      <c r="C131" s="1338" t="s">
        <v>878</v>
      </c>
      <c r="D131" s="1338"/>
      <c r="E131" s="1338"/>
      <c r="F131" s="1338"/>
      <c r="G131" s="1338"/>
      <c r="H131" s="1334"/>
      <c r="I131" s="1334"/>
      <c r="J131" s="1334"/>
      <c r="K131" s="1334"/>
    </row>
    <row r="132" spans="1:11" ht="9.9499999999999993" hidden="1" customHeight="1">
      <c r="A132" s="1329"/>
      <c r="B132" s="1338" t="s">
        <v>879</v>
      </c>
      <c r="C132" s="1338" t="s">
        <v>880</v>
      </c>
      <c r="D132" s="1338"/>
      <c r="E132" s="1338"/>
      <c r="F132" s="1338"/>
      <c r="G132" s="1338"/>
      <c r="H132" s="1334"/>
      <c r="I132" s="1334"/>
      <c r="J132" s="1334"/>
      <c r="K132" s="1334"/>
    </row>
    <row r="133" spans="1:11" ht="48.95" hidden="1" customHeight="1">
      <c r="A133" s="1329"/>
      <c r="B133" s="1338" t="s">
        <v>881</v>
      </c>
      <c r="C133" s="1338" t="s">
        <v>882</v>
      </c>
      <c r="D133" s="1338" t="s">
        <v>883</v>
      </c>
      <c r="E133" s="1338" t="s">
        <v>884</v>
      </c>
      <c r="F133" s="1338" t="s">
        <v>885</v>
      </c>
      <c r="G133" s="1338" t="s">
        <v>886</v>
      </c>
      <c r="H133" s="1334"/>
      <c r="I133" s="1334"/>
      <c r="J133" s="1334"/>
      <c r="K133" s="1334"/>
    </row>
    <row r="134" spans="1:11" ht="29.1" hidden="1" customHeight="1">
      <c r="A134" s="1329"/>
      <c r="B134" s="1338" t="s">
        <v>887</v>
      </c>
      <c r="C134" s="1338" t="s">
        <v>888</v>
      </c>
      <c r="D134" s="1338"/>
      <c r="E134" s="1338"/>
      <c r="F134" s="1338"/>
      <c r="G134" s="1338"/>
      <c r="H134" s="1334"/>
      <c r="I134" s="1334"/>
      <c r="J134" s="1334"/>
      <c r="K134" s="1334"/>
    </row>
    <row r="135" spans="1:11" ht="48.95" hidden="1" customHeight="1">
      <c r="A135" s="1329"/>
      <c r="B135" s="1338" t="s">
        <v>889</v>
      </c>
      <c r="C135" s="1338" t="s">
        <v>890</v>
      </c>
      <c r="D135" s="1338"/>
      <c r="E135" s="1338"/>
      <c r="F135" s="1338"/>
      <c r="G135" s="1338"/>
      <c r="H135" s="1334"/>
      <c r="I135" s="1334"/>
      <c r="J135" s="1334"/>
      <c r="K135" s="1334"/>
    </row>
    <row r="136" spans="1:11" ht="68.099999999999994" hidden="1" customHeight="1">
      <c r="A136" s="1329"/>
      <c r="B136" s="1338" t="s">
        <v>891</v>
      </c>
      <c r="C136" s="1338" t="s">
        <v>892</v>
      </c>
      <c r="D136" s="1338"/>
      <c r="E136" s="1338"/>
      <c r="F136" s="1338"/>
      <c r="G136" s="1338"/>
      <c r="H136" s="1334"/>
      <c r="I136" s="1334"/>
      <c r="J136" s="1334"/>
      <c r="K136" s="1334"/>
    </row>
    <row r="137" spans="1:11" ht="98.1" hidden="1" customHeight="1">
      <c r="A137" s="1329"/>
      <c r="B137" s="1338" t="s">
        <v>893</v>
      </c>
      <c r="C137" s="1338" t="s">
        <v>894</v>
      </c>
      <c r="D137" s="1338" t="s">
        <v>895</v>
      </c>
      <c r="E137" s="1338" t="s">
        <v>896</v>
      </c>
      <c r="F137" s="1338" t="s">
        <v>897</v>
      </c>
      <c r="G137" s="1338" t="s">
        <v>898</v>
      </c>
      <c r="H137" s="1334"/>
      <c r="I137" s="1334"/>
      <c r="J137" s="1334"/>
      <c r="K137" s="1334"/>
    </row>
    <row r="138" spans="1:11" ht="29.1" hidden="1" customHeight="1">
      <c r="A138" s="1329"/>
      <c r="B138" s="1338" t="s">
        <v>899</v>
      </c>
      <c r="C138" s="1338" t="s">
        <v>900</v>
      </c>
      <c r="D138" s="1338"/>
      <c r="E138" s="1338"/>
      <c r="F138" s="1338"/>
      <c r="G138" s="1338"/>
      <c r="H138" s="1334"/>
      <c r="I138" s="1334"/>
      <c r="J138" s="1334"/>
      <c r="K138" s="1334"/>
    </row>
    <row r="139" spans="1:11" ht="20.100000000000001" hidden="1" customHeight="1">
      <c r="A139" s="1329"/>
      <c r="B139" s="1338" t="s">
        <v>901</v>
      </c>
      <c r="C139" s="1338" t="s">
        <v>902</v>
      </c>
      <c r="D139" s="1338"/>
      <c r="E139" s="1338"/>
      <c r="F139" s="1338"/>
      <c r="G139" s="1338"/>
      <c r="H139" s="1334"/>
      <c r="I139" s="1334"/>
      <c r="J139" s="1334"/>
      <c r="K139" s="1334"/>
    </row>
    <row r="140" spans="1:11" ht="29.1" hidden="1" customHeight="1">
      <c r="A140" s="1329"/>
      <c r="B140" s="1338">
        <v>22</v>
      </c>
      <c r="C140" s="1338" t="s">
        <v>903</v>
      </c>
      <c r="D140" s="1336"/>
      <c r="E140" s="1336"/>
      <c r="F140" s="1336"/>
      <c r="G140" s="1336"/>
      <c r="H140" s="1389"/>
      <c r="I140" s="1389"/>
      <c r="J140" s="1389"/>
      <c r="K140" s="1389"/>
    </row>
    <row r="141" spans="1:11" ht="87.95" hidden="1" customHeight="1">
      <c r="A141" s="1329"/>
      <c r="B141" s="1338" t="s">
        <v>904</v>
      </c>
      <c r="C141" s="1338" t="s">
        <v>905</v>
      </c>
      <c r="D141" s="1338" t="s">
        <v>906</v>
      </c>
      <c r="E141" s="1338" t="s">
        <v>907</v>
      </c>
      <c r="F141" s="1338" t="s">
        <v>908</v>
      </c>
      <c r="G141" s="1338" t="s">
        <v>909</v>
      </c>
      <c r="H141" s="1334"/>
      <c r="I141" s="1334"/>
      <c r="J141" s="1334"/>
      <c r="K141" s="1334"/>
    </row>
    <row r="142" spans="1:11" ht="57.95" hidden="1" customHeight="1">
      <c r="A142" s="1329"/>
      <c r="B142" s="1338" t="s">
        <v>910</v>
      </c>
      <c r="C142" s="1338" t="s">
        <v>911</v>
      </c>
      <c r="D142" s="1338" t="s">
        <v>912</v>
      </c>
      <c r="E142" s="1338" t="s">
        <v>913</v>
      </c>
      <c r="F142" s="1338" t="s">
        <v>908</v>
      </c>
      <c r="G142" s="1338" t="s">
        <v>909</v>
      </c>
      <c r="H142" s="1334"/>
      <c r="I142" s="1334"/>
      <c r="J142" s="1334"/>
      <c r="K142" s="1334"/>
    </row>
    <row r="143" spans="1:11" ht="9.9499999999999993" hidden="1" customHeight="1">
      <c r="A143" s="1329"/>
      <c r="B143" s="1338" t="s">
        <v>914</v>
      </c>
      <c r="C143" s="1338" t="s">
        <v>915</v>
      </c>
      <c r="D143" s="1338"/>
      <c r="E143" s="1338"/>
      <c r="F143" s="1338"/>
      <c r="G143" s="1338"/>
      <c r="H143" s="1334"/>
      <c r="I143" s="1334"/>
      <c r="J143" s="1334"/>
      <c r="K143" s="1334"/>
    </row>
    <row r="144" spans="1:11" ht="20.100000000000001" hidden="1" customHeight="1">
      <c r="A144" s="1329"/>
      <c r="B144" s="1338" t="s">
        <v>916</v>
      </c>
      <c r="C144" s="1338" t="s">
        <v>917</v>
      </c>
      <c r="D144" s="1338"/>
      <c r="E144" s="1338"/>
      <c r="F144" s="1338"/>
      <c r="G144" s="1338"/>
      <c r="H144" s="1334"/>
      <c r="I144" s="1334"/>
      <c r="J144" s="1334"/>
      <c r="K144" s="1334"/>
    </row>
    <row r="145" spans="1:11" ht="107.1" hidden="1" customHeight="1">
      <c r="A145" s="1329"/>
      <c r="B145" s="1338" t="s">
        <v>918</v>
      </c>
      <c r="C145" s="1338" t="s">
        <v>919</v>
      </c>
      <c r="D145" s="1338"/>
      <c r="E145" s="1338"/>
      <c r="F145" s="1338"/>
      <c r="G145" s="1338"/>
      <c r="H145" s="1334"/>
      <c r="I145" s="1334"/>
      <c r="J145" s="1334"/>
      <c r="K145" s="1334"/>
    </row>
    <row r="146" spans="1:11" ht="20.100000000000001" hidden="1" customHeight="1">
      <c r="A146" s="1329"/>
      <c r="B146" s="1338" t="s">
        <v>920</v>
      </c>
      <c r="C146" s="1338" t="s">
        <v>921</v>
      </c>
      <c r="D146" s="1338"/>
      <c r="E146" s="1338"/>
      <c r="F146" s="1338"/>
      <c r="G146" s="1338"/>
      <c r="H146" s="1334"/>
      <c r="I146" s="1334"/>
      <c r="J146" s="1334"/>
      <c r="K146" s="1334"/>
    </row>
    <row r="147" spans="1:11" ht="48.95" hidden="1" customHeight="1">
      <c r="A147" s="1329"/>
      <c r="B147" s="1338" t="s">
        <v>922</v>
      </c>
      <c r="C147" s="1338" t="s">
        <v>923</v>
      </c>
      <c r="D147" s="1338" t="s">
        <v>924</v>
      </c>
      <c r="E147" s="1338" t="s">
        <v>907</v>
      </c>
      <c r="F147" s="1338" t="s">
        <v>908</v>
      </c>
      <c r="G147" s="1338" t="s">
        <v>909</v>
      </c>
      <c r="H147" s="1334"/>
      <c r="I147" s="1334"/>
      <c r="J147" s="1334"/>
      <c r="K147" s="1334"/>
    </row>
    <row r="148" spans="1:11" ht="57.95" hidden="1" customHeight="1">
      <c r="A148" s="1329"/>
      <c r="B148" s="1338" t="s">
        <v>925</v>
      </c>
      <c r="C148" s="1338" t="s">
        <v>926</v>
      </c>
      <c r="D148" s="1338" t="s">
        <v>927</v>
      </c>
      <c r="E148" s="1338" t="s">
        <v>913</v>
      </c>
      <c r="F148" s="1338" t="s">
        <v>908</v>
      </c>
      <c r="G148" s="1338" t="s">
        <v>909</v>
      </c>
      <c r="H148" s="1334"/>
      <c r="I148" s="1334"/>
      <c r="J148" s="1334"/>
      <c r="K148" s="1334"/>
    </row>
    <row r="149" spans="1:11" ht="78" hidden="1" customHeight="1">
      <c r="A149" s="1329"/>
      <c r="B149" s="1338" t="s">
        <v>928</v>
      </c>
      <c r="C149" s="1338" t="s">
        <v>929</v>
      </c>
      <c r="D149" s="1338"/>
      <c r="E149" s="1338"/>
      <c r="F149" s="1338"/>
      <c r="G149" s="1338"/>
      <c r="H149" s="1334"/>
      <c r="I149" s="1334"/>
      <c r="J149" s="1334"/>
      <c r="K149" s="1334"/>
    </row>
    <row r="150" spans="1:11" ht="98.1" hidden="1" customHeight="1">
      <c r="A150" s="1329"/>
      <c r="B150" s="1338" t="s">
        <v>930</v>
      </c>
      <c r="C150" s="1338" t="s">
        <v>931</v>
      </c>
      <c r="D150" s="1338"/>
      <c r="E150" s="1338"/>
      <c r="F150" s="1338"/>
      <c r="G150" s="1338"/>
      <c r="H150" s="1334"/>
      <c r="I150" s="1334"/>
      <c r="J150" s="1334"/>
      <c r="K150" s="1334"/>
    </row>
    <row r="151" spans="1:11" ht="29.1" hidden="1" customHeight="1">
      <c r="A151" s="1329"/>
      <c r="B151" s="1338" t="s">
        <v>932</v>
      </c>
      <c r="C151" s="1338" t="s">
        <v>933</v>
      </c>
      <c r="D151" s="1338"/>
      <c r="E151" s="1338"/>
      <c r="F151" s="1338"/>
      <c r="G151" s="1338"/>
      <c r="H151" s="1334"/>
      <c r="I151" s="1334"/>
      <c r="J151" s="1334"/>
      <c r="K151" s="1334"/>
    </row>
    <row r="152" spans="1:11" ht="57.95" hidden="1" customHeight="1">
      <c r="A152" s="1329"/>
      <c r="B152" s="1338" t="s">
        <v>934</v>
      </c>
      <c r="C152" s="1338" t="s">
        <v>935</v>
      </c>
      <c r="D152" s="1338"/>
      <c r="E152" s="1338"/>
      <c r="F152" s="1338"/>
      <c r="G152" s="1338"/>
      <c r="H152" s="1334"/>
      <c r="I152" s="1334"/>
      <c r="J152" s="1334"/>
      <c r="K152" s="1334"/>
    </row>
    <row r="153" spans="1:11" ht="98.1" hidden="1" customHeight="1">
      <c r="A153" s="1329"/>
      <c r="B153" s="1338" t="s">
        <v>936</v>
      </c>
      <c r="C153" s="1338" t="s">
        <v>937</v>
      </c>
      <c r="D153" s="1338"/>
      <c r="E153" s="1338"/>
      <c r="F153" s="1338"/>
      <c r="G153" s="1338"/>
      <c r="H153" s="1334"/>
      <c r="I153" s="1334"/>
      <c r="J153" s="1334"/>
      <c r="K153" s="1334"/>
    </row>
    <row r="154" spans="1:11" ht="29.1" hidden="1" customHeight="1">
      <c r="A154" s="1329"/>
      <c r="B154" s="1338" t="s">
        <v>938</v>
      </c>
      <c r="C154" s="1338" t="s">
        <v>939</v>
      </c>
      <c r="D154" s="1338"/>
      <c r="E154" s="1338"/>
      <c r="F154" s="1338"/>
      <c r="G154" s="1338"/>
      <c r="H154" s="1334"/>
      <c r="I154" s="1334"/>
      <c r="J154" s="1334"/>
      <c r="K154" s="1334"/>
    </row>
    <row r="155" spans="1:11" ht="68.099999999999994" hidden="1" customHeight="1">
      <c r="A155" s="1329"/>
      <c r="B155" s="1338" t="s">
        <v>940</v>
      </c>
      <c r="C155" s="1338" t="s">
        <v>941</v>
      </c>
      <c r="D155" s="1338" t="s">
        <v>942</v>
      </c>
      <c r="E155" s="1338" t="s">
        <v>907</v>
      </c>
      <c r="F155" s="1338" t="s">
        <v>908</v>
      </c>
      <c r="G155" s="1338" t="s">
        <v>909</v>
      </c>
      <c r="H155" s="1334"/>
      <c r="I155" s="1334"/>
      <c r="J155" s="1334"/>
      <c r="K155" s="1334"/>
    </row>
    <row r="156" spans="1:11" ht="39" hidden="1" customHeight="1">
      <c r="A156" s="1329"/>
      <c r="B156" s="1338" t="s">
        <v>943</v>
      </c>
      <c r="C156" s="1338" t="s">
        <v>944</v>
      </c>
      <c r="D156" s="1338" t="s">
        <v>945</v>
      </c>
      <c r="E156" s="1338" t="s">
        <v>913</v>
      </c>
      <c r="F156" s="1338" t="s">
        <v>908</v>
      </c>
      <c r="G156" s="1338" t="s">
        <v>909</v>
      </c>
      <c r="H156" s="1334"/>
      <c r="I156" s="1334"/>
      <c r="J156" s="1334"/>
      <c r="K156" s="1334"/>
    </row>
    <row r="157" spans="1:11" ht="29.1" hidden="1" customHeight="1">
      <c r="A157" s="1329"/>
      <c r="B157" s="1338" t="s">
        <v>946</v>
      </c>
      <c r="C157" s="1338" t="s">
        <v>947</v>
      </c>
      <c r="D157" s="1338"/>
      <c r="E157" s="1338"/>
      <c r="F157" s="1338"/>
      <c r="G157" s="1338"/>
      <c r="H157" s="1334"/>
      <c r="I157" s="1334"/>
      <c r="J157" s="1334"/>
      <c r="K157" s="1334"/>
    </row>
    <row r="158" spans="1:11" ht="68.099999999999994" hidden="1" customHeight="1">
      <c r="A158" s="1329"/>
      <c r="B158" s="1338" t="s">
        <v>948</v>
      </c>
      <c r="C158" s="1338" t="s">
        <v>949</v>
      </c>
      <c r="D158" s="1338"/>
      <c r="E158" s="1338"/>
      <c r="F158" s="1338"/>
      <c r="G158" s="1338"/>
      <c r="H158" s="1334"/>
      <c r="I158" s="1334"/>
      <c r="J158" s="1334"/>
      <c r="K158" s="1334"/>
    </row>
    <row r="159" spans="1:11" ht="48.95" hidden="1" customHeight="1">
      <c r="A159" s="1329"/>
      <c r="B159" s="1338" t="s">
        <v>950</v>
      </c>
      <c r="C159" s="1338" t="s">
        <v>951</v>
      </c>
      <c r="D159" s="1338" t="s">
        <v>952</v>
      </c>
      <c r="E159" s="1338" t="s">
        <v>953</v>
      </c>
      <c r="F159" s="1338" t="s">
        <v>954</v>
      </c>
      <c r="G159" s="1338" t="s">
        <v>627</v>
      </c>
      <c r="H159" s="1334"/>
      <c r="I159" s="1334"/>
      <c r="J159" s="1334"/>
      <c r="K159" s="1334"/>
    </row>
    <row r="160" spans="1:11" ht="9.9499999999999993" hidden="1" customHeight="1">
      <c r="A160" s="1329"/>
      <c r="B160" s="1338" t="s">
        <v>955</v>
      </c>
      <c r="C160" s="1338"/>
      <c r="D160" s="1338"/>
      <c r="E160" s="1338"/>
      <c r="F160" s="1338"/>
      <c r="G160" s="1338"/>
      <c r="H160" s="1334"/>
      <c r="I160" s="1334"/>
      <c r="J160" s="1334"/>
      <c r="K160" s="1334"/>
    </row>
    <row r="161" spans="1:21" ht="9.9499999999999993" hidden="1" customHeight="1">
      <c r="A161" s="1329"/>
      <c r="B161" s="1338" t="s">
        <v>956</v>
      </c>
      <c r="C161" s="1338"/>
      <c r="D161" s="1338"/>
      <c r="E161" s="1338"/>
      <c r="F161" s="1338"/>
      <c r="G161" s="1338"/>
      <c r="H161" s="1334"/>
      <c r="I161" s="1334"/>
      <c r="J161" s="1334"/>
      <c r="K161" s="1334"/>
    </row>
    <row r="162" spans="1:21" ht="12.75" customHeight="1">
      <c r="A162" s="1329"/>
      <c r="B162" s="1334"/>
      <c r="C162" s="1334"/>
      <c r="D162" s="1334"/>
      <c r="E162" s="1334"/>
      <c r="F162" s="1334"/>
      <c r="G162" s="1334"/>
      <c r="H162" s="1334"/>
      <c r="I162" s="1334"/>
      <c r="J162" s="1334"/>
      <c r="K162" s="1334"/>
    </row>
    <row r="163" spans="1:21" ht="15" hidden="1" customHeight="1"/>
    <row r="164" spans="1:21" ht="13.5" customHeight="1">
      <c r="B164" s="1326" t="s">
        <v>957</v>
      </c>
      <c r="C164" s="1326" t="s">
        <v>560</v>
      </c>
      <c r="G164" s="1351"/>
      <c r="H164" s="1351"/>
      <c r="I164" s="1351"/>
      <c r="J164" s="1351"/>
      <c r="K164" s="1351"/>
      <c r="U164" s="1351">
        <f>SUM(U117:U120)</f>
        <v>930000</v>
      </c>
    </row>
    <row r="165" spans="1:21" ht="14.25" customHeight="1">
      <c r="B165" s="1326" t="s">
        <v>958</v>
      </c>
    </row>
    <row r="166" spans="1:21" ht="15" customHeight="1">
      <c r="B166" s="1326" t="s">
        <v>959</v>
      </c>
    </row>
    <row r="167" spans="1:21" ht="15" customHeight="1">
      <c r="B167" s="1326" t="s">
        <v>960</v>
      </c>
    </row>
    <row r="168" spans="1:21" ht="7.5" customHeight="1"/>
    <row r="169" spans="1:21" ht="11.25" customHeight="1"/>
    <row r="180" spans="6:6">
      <c r="F180" s="1351"/>
    </row>
    <row r="181" spans="6:6" ht="21.75" customHeight="1">
      <c r="F181" s="1390"/>
    </row>
    <row r="185" spans="6:6">
      <c r="F185" s="1351"/>
    </row>
    <row r="189" spans="6:6">
      <c r="F189" s="1351"/>
    </row>
    <row r="196" spans="5:6">
      <c r="E196" s="1351"/>
      <c r="F196" s="1391"/>
    </row>
    <row r="198" spans="5:6">
      <c r="F198" s="1391"/>
    </row>
    <row r="200" spans="5:6">
      <c r="F200" s="1391"/>
    </row>
  </sheetData>
  <dataConsolidate/>
  <mergeCells count="26">
    <mergeCell ref="T7:T8"/>
    <mergeCell ref="B10:G10"/>
    <mergeCell ref="B123:B124"/>
    <mergeCell ref="C123:C124"/>
    <mergeCell ref="H6:S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Q7:Q8"/>
    <mergeCell ref="S7:S8"/>
    <mergeCell ref="B2:G2"/>
    <mergeCell ref="B3:G3"/>
    <mergeCell ref="B5:G5"/>
    <mergeCell ref="B6:B8"/>
    <mergeCell ref="C6:C8"/>
    <mergeCell ref="D6:D8"/>
    <mergeCell ref="E6:G6"/>
    <mergeCell ref="R7:R8"/>
  </mergeCells>
  <dataValidations xWindow="869" yWindow="536" count="2">
    <dataValidation allowBlank="1" showInputMessage="1" showErrorMessage="1" promptTitle="ALERT - %" prompt="W PRZYPADKU ZMIANY WARTOŚCI_x000a_PROCENTOWEJ NALEŻY ZMIENIĆ _x000a_RĘCZNIE NA NOWĄ WARTOŚĆ" sqref="J35:K35"/>
    <dataValidation allowBlank="1" showInputMessage="1" showErrorMessage="1" promptTitle="NIE ZMIENIAĆ !!!" prompt="Kwota stała ustalona z księgowością." sqref="L38:L41 L117:L120"/>
  </dataValidations>
  <printOptions horizontalCentered="1"/>
  <pageMargins left="7.874015748031496E-2" right="7.874015748031496E-2" top="0.11811023622047245" bottom="0.31496062992125984" header="7.874015748031496E-2" footer="0"/>
  <pageSetup paperSize="9" scale="44" fitToHeight="0" orientation="portrait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5E8E0771-D62B-4ACE-B510-22FFF340A4C7}">
            <xm:f>'\Users\dzak\Documents\PFRON\PFRON\2015\Zmiany Planu\12\[04 plan pod rb12.xlsm]Pl 2014-17 PFC MF'!#REF!</xm:f>
            <x14:dxf>
              <fill>
                <patternFill>
                  <bgColor rgb="FFFF0000"/>
                </patternFill>
              </fill>
            </x14:dxf>
          </x14:cfRule>
          <xm:sqref>H11</xm:sqref>
        </x14:conditionalFormatting>
        <x14:conditionalFormatting xmlns:xm="http://schemas.microsoft.com/office/excel/2006/main">
          <x14:cfRule type="cellIs" priority="1" operator="notEqual" id="{9B687805-465C-4BB9-9BD2-2009739DFB43}">
            <xm:f>'\Users\dzak\Documents\PFRON\PFRON\2015\Zmiany Planu\12\[04 plan pod rb12.xlsm]Pl 2014-17 PFC MF'!#REF!</xm:f>
            <x14:dxf>
              <fill>
                <patternFill>
                  <bgColor rgb="FFFF0000"/>
                </patternFill>
              </fill>
            </x14:dxf>
          </x14:cfRule>
          <xm:sqref>I11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showGridLines="0" view="pageBreakPreview" topLeftCell="A13" zoomScale="85" zoomScaleNormal="100" zoomScaleSheetLayoutView="85" workbookViewId="0">
      <selection activeCell="F321" sqref="F321"/>
    </sheetView>
  </sheetViews>
  <sheetFormatPr defaultRowHeight="12.75"/>
  <cols>
    <col min="1" max="1" width="6.75" style="705" customWidth="1"/>
    <col min="2" max="2" width="20.875" style="681" customWidth="1"/>
    <col min="3" max="3" width="23.75" style="681" customWidth="1"/>
    <col min="4" max="4" width="9.625" style="681" customWidth="1"/>
    <col min="5" max="5" width="8.5" style="681" customWidth="1"/>
    <col min="6" max="7" width="8.5" style="705" customWidth="1"/>
    <col min="8" max="8" width="11.25" style="681" customWidth="1"/>
    <col min="9" max="11" width="9.875" style="681" customWidth="1"/>
    <col min="12" max="12" width="11.875" style="681" customWidth="1"/>
    <col min="13" max="14" width="11.625" style="681" customWidth="1"/>
    <col min="15" max="15" width="12.25" style="681" customWidth="1"/>
    <col min="16" max="16" width="12.5" style="681" customWidth="1"/>
    <col min="17" max="16384" width="9" style="681"/>
  </cols>
  <sheetData>
    <row r="1" spans="1:16" ht="13.5" customHeight="1">
      <c r="A1" s="680"/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</row>
    <row r="2" spans="1:16" ht="13.5" customHeight="1">
      <c r="A2" s="682" t="s">
        <v>964</v>
      </c>
      <c r="B2" s="680"/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</row>
    <row r="3" spans="1:16">
      <c r="A3" s="2107" t="s">
        <v>965</v>
      </c>
      <c r="B3" s="2110" t="s">
        <v>660</v>
      </c>
      <c r="C3" s="2110" t="s">
        <v>661</v>
      </c>
      <c r="D3" s="2113"/>
      <c r="E3" s="2113"/>
      <c r="F3" s="2113"/>
      <c r="G3" s="2114"/>
      <c r="H3" s="2119" t="s">
        <v>966</v>
      </c>
      <c r="I3" s="2120"/>
      <c r="J3" s="2120"/>
      <c r="K3" s="2120"/>
      <c r="L3" s="2120"/>
      <c r="M3" s="2120"/>
      <c r="N3" s="2120"/>
      <c r="O3" s="2120"/>
      <c r="P3" s="2120"/>
    </row>
    <row r="4" spans="1:16" ht="21.75" customHeight="1">
      <c r="A4" s="2108"/>
      <c r="B4" s="2111"/>
      <c r="C4" s="2111"/>
      <c r="D4" s="2115"/>
      <c r="E4" s="2115"/>
      <c r="F4" s="2115"/>
      <c r="G4" s="2116"/>
      <c r="H4" s="2121" t="s">
        <v>962</v>
      </c>
      <c r="I4" s="2122"/>
      <c r="J4" s="2122"/>
      <c r="K4" s="2122"/>
      <c r="L4" s="2122"/>
      <c r="M4" s="2122"/>
      <c r="N4" s="2122"/>
      <c r="O4" s="2122"/>
      <c r="P4" s="2122"/>
    </row>
    <row r="5" spans="1:16">
      <c r="A5" s="2108"/>
      <c r="B5" s="2111"/>
      <c r="C5" s="2112"/>
      <c r="D5" s="2117"/>
      <c r="E5" s="2117"/>
      <c r="F5" s="2117"/>
      <c r="G5" s="2118"/>
      <c r="H5" s="2123" t="s">
        <v>9</v>
      </c>
      <c r="I5" s="2123"/>
      <c r="J5" s="2123"/>
      <c r="K5" s="2123"/>
      <c r="L5" s="2123"/>
      <c r="M5" s="2123"/>
      <c r="N5" s="2123"/>
      <c r="O5" s="2123"/>
      <c r="P5" s="2123"/>
    </row>
    <row r="6" spans="1:16" ht="24" customHeight="1">
      <c r="A6" s="2108"/>
      <c r="B6" s="2111"/>
      <c r="C6" s="2124" t="s">
        <v>662</v>
      </c>
      <c r="D6" s="2124" t="s">
        <v>967</v>
      </c>
      <c r="E6" s="2125" t="s">
        <v>968</v>
      </c>
      <c r="F6" s="2126"/>
      <c r="G6" s="2127"/>
      <c r="H6" s="2128" t="s">
        <v>969</v>
      </c>
      <c r="I6" s="2125" t="s">
        <v>103</v>
      </c>
      <c r="J6" s="2126"/>
      <c r="K6" s="2126"/>
      <c r="L6" s="2128"/>
      <c r="M6" s="2125" t="s">
        <v>970</v>
      </c>
      <c r="N6" s="2128"/>
      <c r="O6" s="2129" t="s">
        <v>971</v>
      </c>
      <c r="P6" s="2105" t="s">
        <v>972</v>
      </c>
    </row>
    <row r="7" spans="1:16" ht="38.25">
      <c r="A7" s="2109"/>
      <c r="B7" s="2112"/>
      <c r="C7" s="2124"/>
      <c r="D7" s="2124"/>
      <c r="E7" s="1324" t="s">
        <v>962</v>
      </c>
      <c r="F7" s="1958" t="s">
        <v>963</v>
      </c>
      <c r="G7" s="1325" t="s">
        <v>1154</v>
      </c>
      <c r="H7" s="2121"/>
      <c r="I7" s="1324" t="s">
        <v>973</v>
      </c>
      <c r="J7" s="1324" t="s">
        <v>974</v>
      </c>
      <c r="K7" s="1324" t="s">
        <v>975</v>
      </c>
      <c r="L7" s="1324" t="s">
        <v>976</v>
      </c>
      <c r="M7" s="1324" t="s">
        <v>977</v>
      </c>
      <c r="N7" s="1324" t="s">
        <v>978</v>
      </c>
      <c r="O7" s="2130"/>
      <c r="P7" s="2106"/>
    </row>
    <row r="8" spans="1:16" ht="13.5" customHeight="1">
      <c r="A8" s="683">
        <v>1</v>
      </c>
      <c r="B8" s="683">
        <v>2</v>
      </c>
      <c r="C8" s="683">
        <v>3</v>
      </c>
      <c r="D8" s="683">
        <v>4</v>
      </c>
      <c r="E8" s="683">
        <v>5</v>
      </c>
      <c r="F8" s="683">
        <v>6</v>
      </c>
      <c r="G8" s="1392">
        <v>7</v>
      </c>
      <c r="H8" s="1393">
        <v>8</v>
      </c>
      <c r="I8" s="1394">
        <v>9</v>
      </c>
      <c r="J8" s="1394">
        <v>10</v>
      </c>
      <c r="K8" s="1394">
        <v>11</v>
      </c>
      <c r="L8" s="1394">
        <v>12</v>
      </c>
      <c r="M8" s="1394">
        <v>13</v>
      </c>
      <c r="N8" s="1394">
        <v>14</v>
      </c>
      <c r="O8" s="1394">
        <v>15</v>
      </c>
      <c r="P8" s="1395">
        <v>16</v>
      </c>
    </row>
    <row r="9" spans="1:16" ht="68.25" customHeight="1">
      <c r="A9" s="684" t="s">
        <v>51</v>
      </c>
      <c r="B9" s="685"/>
      <c r="C9" s="685"/>
      <c r="D9" s="686"/>
      <c r="E9" s="686"/>
      <c r="F9" s="686"/>
      <c r="G9" s="1396"/>
      <c r="H9" s="687">
        <f t="shared" ref="H9:H18" si="0">I9+M9+O9+P9</f>
        <v>1298605.21</v>
      </c>
      <c r="I9" s="688">
        <f>I10</f>
        <v>1647</v>
      </c>
      <c r="J9" s="688"/>
      <c r="K9" s="688"/>
      <c r="L9" s="688"/>
      <c r="M9" s="688"/>
      <c r="N9" s="688"/>
      <c r="O9" s="688">
        <f>O10</f>
        <v>11972</v>
      </c>
      <c r="P9" s="689">
        <f>SUM(P10)</f>
        <v>1284986.21</v>
      </c>
    </row>
    <row r="10" spans="1:16" ht="81" customHeight="1">
      <c r="A10" s="684" t="s">
        <v>979</v>
      </c>
      <c r="B10" s="685"/>
      <c r="C10" s="685"/>
      <c r="D10" s="690"/>
      <c r="E10" s="690"/>
      <c r="F10" s="690"/>
      <c r="G10" s="1397"/>
      <c r="H10" s="687">
        <f t="shared" si="0"/>
        <v>1298605.21</v>
      </c>
      <c r="I10" s="688">
        <f>SUM(I11:I13)</f>
        <v>1647</v>
      </c>
      <c r="J10" s="688"/>
      <c r="K10" s="688"/>
      <c r="L10" s="688"/>
      <c r="M10" s="688"/>
      <c r="N10" s="688"/>
      <c r="O10" s="688">
        <f>SUM(O11:O13)</f>
        <v>11972</v>
      </c>
      <c r="P10" s="689">
        <f>SUM(P11:P13)</f>
        <v>1284986.21</v>
      </c>
    </row>
    <row r="11" spans="1:16" ht="81" customHeight="1">
      <c r="A11" s="684" t="s">
        <v>980</v>
      </c>
      <c r="B11" s="685"/>
      <c r="C11" s="685"/>
      <c r="D11" s="690"/>
      <c r="E11" s="690"/>
      <c r="F11" s="690"/>
      <c r="G11" s="1397"/>
      <c r="H11" s="687">
        <f t="shared" si="0"/>
        <v>843870.14</v>
      </c>
      <c r="I11" s="688"/>
      <c r="J11" s="688"/>
      <c r="K11" s="688"/>
      <c r="L11" s="688"/>
      <c r="M11" s="688"/>
      <c r="N11" s="688"/>
      <c r="O11" s="688"/>
      <c r="P11" s="689">
        <f>'BZ-zmiany (2)'!H37</f>
        <v>843870.14</v>
      </c>
    </row>
    <row r="12" spans="1:16" ht="68.25" customHeight="1">
      <c r="A12" s="684" t="s">
        <v>981</v>
      </c>
      <c r="B12" s="685"/>
      <c r="C12" s="685"/>
      <c r="D12" s="690"/>
      <c r="E12" s="690"/>
      <c r="F12" s="690"/>
      <c r="G12" s="1397"/>
      <c r="H12" s="687">
        <f t="shared" si="0"/>
        <v>182592.92</v>
      </c>
      <c r="I12" s="688">
        <f>('Pl 2016-20 PFC'!F98+'Pl 2016-20 PFC'!F97)/1000</f>
        <v>1647</v>
      </c>
      <c r="J12" s="688">
        <v>44</v>
      </c>
      <c r="K12" s="688">
        <v>853</v>
      </c>
      <c r="L12" s="688">
        <v>85324</v>
      </c>
      <c r="M12" s="688"/>
      <c r="N12" s="688"/>
      <c r="O12" s="688">
        <f>'Pl 2016-20 PFC'!D213/1000</f>
        <v>11972</v>
      </c>
      <c r="P12" s="689">
        <f>'BZ-zmiany (2)'!H42-'PFC D (2)'!O12-'PFC D (2)'!I12</f>
        <v>168973.92</v>
      </c>
    </row>
    <row r="13" spans="1:16" ht="67.5" customHeight="1">
      <c r="A13" s="684" t="s">
        <v>982</v>
      </c>
      <c r="B13" s="685"/>
      <c r="C13" s="685"/>
      <c r="D13" s="690"/>
      <c r="E13" s="690"/>
      <c r="F13" s="690"/>
      <c r="G13" s="1397"/>
      <c r="H13" s="687">
        <f t="shared" si="0"/>
        <v>272142.14999999997</v>
      </c>
      <c r="I13" s="688"/>
      <c r="J13" s="688"/>
      <c r="K13" s="688"/>
      <c r="L13" s="688"/>
      <c r="M13" s="688"/>
      <c r="N13" s="688"/>
      <c r="O13" s="688"/>
      <c r="P13" s="689">
        <f>'BZ-zmiany (2)'!H93</f>
        <v>272142.14999999997</v>
      </c>
    </row>
    <row r="14" spans="1:16" ht="42.75" customHeight="1">
      <c r="A14" s="684" t="s">
        <v>983</v>
      </c>
      <c r="B14" s="685"/>
      <c r="C14" s="685"/>
      <c r="D14" s="690"/>
      <c r="E14" s="690"/>
      <c r="F14" s="690"/>
      <c r="G14" s="1397"/>
      <c r="H14" s="687">
        <f t="shared" si="0"/>
        <v>3615129.79</v>
      </c>
      <c r="I14" s="688">
        <f>SUM(I15)</f>
        <v>745360</v>
      </c>
      <c r="J14" s="691"/>
      <c r="K14" s="691"/>
      <c r="L14" s="692"/>
      <c r="M14" s="688"/>
      <c r="N14" s="688"/>
      <c r="O14" s="688"/>
      <c r="P14" s="689">
        <f>SUM(P15)</f>
        <v>2869769.79</v>
      </c>
    </row>
    <row r="15" spans="1:16" ht="54.75" customHeight="1">
      <c r="A15" s="684" t="s">
        <v>984</v>
      </c>
      <c r="B15" s="685"/>
      <c r="C15" s="685"/>
      <c r="D15" s="690"/>
      <c r="E15" s="690"/>
      <c r="F15" s="690"/>
      <c r="G15" s="1397"/>
      <c r="H15" s="687">
        <f t="shared" si="0"/>
        <v>3615129.79</v>
      </c>
      <c r="I15" s="688">
        <f>SUM(I16:I18)</f>
        <v>745360</v>
      </c>
      <c r="J15" s="691"/>
      <c r="K15" s="691"/>
      <c r="L15" s="692"/>
      <c r="M15" s="688"/>
      <c r="N15" s="688"/>
      <c r="O15" s="688"/>
      <c r="P15" s="689">
        <f>SUM(P16:P18)</f>
        <v>2869769.79</v>
      </c>
    </row>
    <row r="16" spans="1:16" ht="67.5" customHeight="1">
      <c r="A16" s="684" t="s">
        <v>985</v>
      </c>
      <c r="B16" s="685"/>
      <c r="C16" s="685"/>
      <c r="D16" s="690"/>
      <c r="E16" s="690"/>
      <c r="F16" s="690"/>
      <c r="G16" s="1397"/>
      <c r="H16" s="687">
        <f t="shared" si="0"/>
        <v>3341077.64</v>
      </c>
      <c r="I16" s="688">
        <f>'Pl 2016-20 PFC'!F94/1000</f>
        <v>745360</v>
      </c>
      <c r="J16" s="691">
        <v>44</v>
      </c>
      <c r="K16" s="691">
        <v>853</v>
      </c>
      <c r="L16" s="692">
        <v>85324</v>
      </c>
      <c r="M16" s="688"/>
      <c r="N16" s="688"/>
      <c r="O16" s="688"/>
      <c r="P16" s="689">
        <f>'BZ-zmiany (2)'!H103-I16-O16</f>
        <v>2595717.64</v>
      </c>
    </row>
    <row r="17" spans="1:16" ht="144" customHeight="1">
      <c r="A17" s="684" t="s">
        <v>986</v>
      </c>
      <c r="B17" s="685"/>
      <c r="C17" s="685"/>
      <c r="D17" s="693"/>
      <c r="E17" s="693"/>
      <c r="F17" s="693"/>
      <c r="G17" s="1398"/>
      <c r="H17" s="687">
        <f t="shared" si="0"/>
        <v>110384.46</v>
      </c>
      <c r="I17" s="688"/>
      <c r="J17" s="688"/>
      <c r="K17" s="688"/>
      <c r="L17" s="688"/>
      <c r="M17" s="688"/>
      <c r="N17" s="688"/>
      <c r="O17" s="688"/>
      <c r="P17" s="689">
        <f>'BZ-zmiany (2)'!H114</f>
        <v>110384.46</v>
      </c>
    </row>
    <row r="18" spans="1:16" ht="78.75" customHeight="1">
      <c r="A18" s="684" t="s">
        <v>988</v>
      </c>
      <c r="B18" s="685"/>
      <c r="C18" s="685"/>
      <c r="D18" s="690"/>
      <c r="E18" s="690"/>
      <c r="F18" s="690"/>
      <c r="G18" s="1397"/>
      <c r="H18" s="687">
        <f t="shared" si="0"/>
        <v>163667.68999999997</v>
      </c>
      <c r="I18" s="688"/>
      <c r="J18" s="688"/>
      <c r="K18" s="688"/>
      <c r="L18" s="688"/>
      <c r="M18" s="688"/>
      <c r="N18" s="688"/>
      <c r="O18" s="688"/>
      <c r="P18" s="689">
        <f>'BZ-zmiany (2)'!H116</f>
        <v>163667.68999999997</v>
      </c>
    </row>
    <row r="19" spans="1:16" s="700" customFormat="1" ht="28.5" customHeight="1">
      <c r="A19" s="694"/>
      <c r="B19" s="695"/>
      <c r="C19" s="695"/>
      <c r="D19" s="696"/>
      <c r="E19" s="696"/>
      <c r="F19" s="696"/>
      <c r="G19" s="1399"/>
      <c r="H19" s="697">
        <f>SUM(H9,H14)-1</f>
        <v>4913734</v>
      </c>
      <c r="I19" s="698"/>
      <c r="J19" s="698"/>
      <c r="K19" s="698"/>
      <c r="L19" s="698"/>
      <c r="M19" s="698"/>
      <c r="N19" s="698"/>
      <c r="O19" s="698"/>
      <c r="P19" s="699">
        <f>P14+P9-1</f>
        <v>4154755</v>
      </c>
    </row>
    <row r="20" spans="1:16" ht="13.5" customHeight="1">
      <c r="A20" s="684"/>
      <c r="B20" s="685"/>
      <c r="C20" s="685"/>
      <c r="D20" s="701"/>
      <c r="E20" s="701"/>
      <c r="F20" s="701"/>
      <c r="G20" s="1400"/>
      <c r="H20" s="702"/>
      <c r="I20" s="703"/>
      <c r="J20" s="703"/>
      <c r="K20" s="703"/>
      <c r="L20" s="703"/>
      <c r="M20" s="703"/>
      <c r="N20" s="703"/>
      <c r="O20" s="703"/>
      <c r="P20" s="704" t="s">
        <v>556</v>
      </c>
    </row>
    <row r="21" spans="1:16" ht="13.5" customHeight="1">
      <c r="A21" s="680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</row>
    <row r="22" spans="1:16" ht="17.25" customHeight="1"/>
    <row r="23" spans="1:16" ht="17.25" customHeight="1">
      <c r="A23" s="681" t="s">
        <v>1085</v>
      </c>
    </row>
    <row r="24" spans="1:16">
      <c r="A24" s="681"/>
      <c r="B24" s="681" t="s">
        <v>989</v>
      </c>
      <c r="D24" s="705"/>
    </row>
    <row r="25" spans="1:16">
      <c r="A25" s="681"/>
    </row>
    <row r="26" spans="1:16">
      <c r="A26" s="681" t="s">
        <v>1086</v>
      </c>
    </row>
    <row r="27" spans="1:16">
      <c r="A27" s="681"/>
    </row>
    <row r="28" spans="1:16">
      <c r="A28" s="681"/>
    </row>
    <row r="29" spans="1:16">
      <c r="A29" s="681"/>
    </row>
    <row r="30" spans="1:16">
      <c r="A30" s="681"/>
    </row>
    <row r="31" spans="1:16">
      <c r="A31" s="681"/>
    </row>
    <row r="32" spans="1:16">
      <c r="A32" s="681" t="s">
        <v>990</v>
      </c>
    </row>
    <row r="33" spans="1:1">
      <c r="A33" s="681"/>
    </row>
    <row r="34" spans="1:1" ht="20.45" customHeight="1"/>
    <row r="35" spans="1:1" ht="20.45" customHeight="1"/>
  </sheetData>
  <mergeCells count="14">
    <mergeCell ref="P6:P7"/>
    <mergeCell ref="A3:A7"/>
    <mergeCell ref="B3:B7"/>
    <mergeCell ref="C3:G5"/>
    <mergeCell ref="H3:P3"/>
    <mergeCell ref="H4:P4"/>
    <mergeCell ref="H5:P5"/>
    <mergeCell ref="C6:C7"/>
    <mergeCell ref="D6:D7"/>
    <mergeCell ref="E6:G6"/>
    <mergeCell ref="H6:H7"/>
    <mergeCell ref="I6:L6"/>
    <mergeCell ref="M6:N6"/>
    <mergeCell ref="O6:O7"/>
  </mergeCells>
  <printOptions horizontalCentered="1"/>
  <pageMargins left="0.39370078740157483" right="0.39370078740157483" top="0.98425196850393704" bottom="0.6692913385826772" header="0.51181102362204722" footer="0.51181102362204722"/>
  <pageSetup paperSize="9" scale="44" firstPageNumber="2" pageOrder="overThenDown" orientation="landscape" useFirstPageNumber="1" r:id="rId1"/>
  <headerFooter alignWithMargins="0">
    <oddHeader xml:space="preserve">&amp;RZałącznik nr 2 do
Uchwały Nr         /2015
Zarządu PFRON
z dnia       02.06.2015 r.
projekt
</oddHeader>
    <oddFooter>&amp;C3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Equal" id="{CBC1E1D4-C83B-4CFD-883B-523A2B7279CB}">
            <xm:f>'\Users\dzak\Documents\PFRON\PFRON\2015\Zmiany Planu\12\[04 plan pod rb12.xlsm]Pl 2014-17 PFC MF'!#REF!</xm:f>
            <x14:dxf>
              <fill>
                <patternFill>
                  <bgColor rgb="FFFF0000"/>
                </patternFill>
              </fill>
            </x14:dxf>
          </x14:cfRule>
          <xm:sqref>H19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"/>
  <sheetViews>
    <sheetView showGridLines="0" topLeftCell="A14" zoomScaleNormal="100" zoomScaleSheetLayoutView="40" workbookViewId="0">
      <selection activeCell="F321" sqref="F321"/>
    </sheetView>
  </sheetViews>
  <sheetFormatPr defaultRowHeight="12.75"/>
  <cols>
    <col min="1" max="1" width="6.75" style="705" customWidth="1"/>
    <col min="2" max="2" width="20.875" style="681" customWidth="1"/>
    <col min="3" max="3" width="23.75" style="681" customWidth="1"/>
    <col min="4" max="4" width="7.25" style="681" customWidth="1"/>
    <col min="5" max="5" width="8.5" style="681" customWidth="1"/>
    <col min="6" max="7" width="8.5" style="705" customWidth="1"/>
    <col min="8" max="11" width="9.875" style="1467" customWidth="1"/>
    <col min="12" max="12" width="11.875" style="1467" customWidth="1"/>
    <col min="13" max="14" width="11.625" style="1467" customWidth="1"/>
    <col min="15" max="15" width="8.375" style="1467" customWidth="1"/>
    <col min="16" max="16" width="10" style="1467" bestFit="1" customWidth="1"/>
    <col min="17" max="17" width="9.125" style="681" hidden="1" customWidth="1"/>
    <col min="18" max="20" width="9.875" style="681" hidden="1" customWidth="1"/>
    <col min="21" max="21" width="11.875" style="681" hidden="1" customWidth="1"/>
    <col min="22" max="23" width="11.625" style="681" hidden="1" customWidth="1"/>
    <col min="24" max="25" width="8.375" style="681" hidden="1" customWidth="1"/>
    <col min="26" max="26" width="9.125" style="681" hidden="1" customWidth="1"/>
    <col min="27" max="29" width="9.875" style="681" hidden="1" customWidth="1"/>
    <col min="30" max="30" width="11.875" style="681" hidden="1" customWidth="1"/>
    <col min="31" max="32" width="11.625" style="681" hidden="1" customWidth="1"/>
    <col min="33" max="35" width="8.5" style="681" hidden="1" customWidth="1"/>
    <col min="36" max="48" width="0" style="681" hidden="1" customWidth="1"/>
    <col min="49" max="256" width="9" style="681"/>
    <col min="257" max="257" width="6.75" style="681" customWidth="1"/>
    <col min="258" max="258" width="20.875" style="681" customWidth="1"/>
    <col min="259" max="259" width="23.75" style="681" customWidth="1"/>
    <col min="260" max="260" width="7.25" style="681" customWidth="1"/>
    <col min="261" max="263" width="8.5" style="681" customWidth="1"/>
    <col min="264" max="267" width="9.875" style="681" customWidth="1"/>
    <col min="268" max="268" width="11.875" style="681" customWidth="1"/>
    <col min="269" max="270" width="11.625" style="681" customWidth="1"/>
    <col min="271" max="272" width="8.375" style="681" customWidth="1"/>
    <col min="273" max="273" width="9.125" style="681" customWidth="1"/>
    <col min="274" max="276" width="9.875" style="681" customWidth="1"/>
    <col min="277" max="277" width="11.875" style="681" customWidth="1"/>
    <col min="278" max="279" width="11.625" style="681" customWidth="1"/>
    <col min="280" max="281" width="8.375" style="681" customWidth="1"/>
    <col min="282" max="282" width="9.125" style="681" customWidth="1"/>
    <col min="283" max="285" width="9.875" style="681" customWidth="1"/>
    <col min="286" max="286" width="11.875" style="681" customWidth="1"/>
    <col min="287" max="288" width="11.625" style="681" customWidth="1"/>
    <col min="289" max="290" width="8.5" style="681" customWidth="1"/>
    <col min="291" max="512" width="9" style="681"/>
    <col min="513" max="513" width="6.75" style="681" customWidth="1"/>
    <col min="514" max="514" width="20.875" style="681" customWidth="1"/>
    <col min="515" max="515" width="23.75" style="681" customWidth="1"/>
    <col min="516" max="516" width="7.25" style="681" customWidth="1"/>
    <col min="517" max="519" width="8.5" style="681" customWidth="1"/>
    <col min="520" max="523" width="9.875" style="681" customWidth="1"/>
    <col min="524" max="524" width="11.875" style="681" customWidth="1"/>
    <col min="525" max="526" width="11.625" style="681" customWidth="1"/>
    <col min="527" max="528" width="8.375" style="681" customWidth="1"/>
    <col min="529" max="529" width="9.125" style="681" customWidth="1"/>
    <col min="530" max="532" width="9.875" style="681" customWidth="1"/>
    <col min="533" max="533" width="11.875" style="681" customWidth="1"/>
    <col min="534" max="535" width="11.625" style="681" customWidth="1"/>
    <col min="536" max="537" width="8.375" style="681" customWidth="1"/>
    <col min="538" max="538" width="9.125" style="681" customWidth="1"/>
    <col min="539" max="541" width="9.875" style="681" customWidth="1"/>
    <col min="542" max="542" width="11.875" style="681" customWidth="1"/>
    <col min="543" max="544" width="11.625" style="681" customWidth="1"/>
    <col min="545" max="546" width="8.5" style="681" customWidth="1"/>
    <col min="547" max="768" width="9" style="681"/>
    <col min="769" max="769" width="6.75" style="681" customWidth="1"/>
    <col min="770" max="770" width="20.875" style="681" customWidth="1"/>
    <col min="771" max="771" width="23.75" style="681" customWidth="1"/>
    <col min="772" max="772" width="7.25" style="681" customWidth="1"/>
    <col min="773" max="775" width="8.5" style="681" customWidth="1"/>
    <col min="776" max="779" width="9.875" style="681" customWidth="1"/>
    <col min="780" max="780" width="11.875" style="681" customWidth="1"/>
    <col min="781" max="782" width="11.625" style="681" customWidth="1"/>
    <col min="783" max="784" width="8.375" style="681" customWidth="1"/>
    <col min="785" max="785" width="9.125" style="681" customWidth="1"/>
    <col min="786" max="788" width="9.875" style="681" customWidth="1"/>
    <col min="789" max="789" width="11.875" style="681" customWidth="1"/>
    <col min="790" max="791" width="11.625" style="681" customWidth="1"/>
    <col min="792" max="793" width="8.375" style="681" customWidth="1"/>
    <col min="794" max="794" width="9.125" style="681" customWidth="1"/>
    <col min="795" max="797" width="9.875" style="681" customWidth="1"/>
    <col min="798" max="798" width="11.875" style="681" customWidth="1"/>
    <col min="799" max="800" width="11.625" style="681" customWidth="1"/>
    <col min="801" max="802" width="8.5" style="681" customWidth="1"/>
    <col min="803" max="1024" width="9" style="681"/>
    <col min="1025" max="1025" width="6.75" style="681" customWidth="1"/>
    <col min="1026" max="1026" width="20.875" style="681" customWidth="1"/>
    <col min="1027" max="1027" width="23.75" style="681" customWidth="1"/>
    <col min="1028" max="1028" width="7.25" style="681" customWidth="1"/>
    <col min="1029" max="1031" width="8.5" style="681" customWidth="1"/>
    <col min="1032" max="1035" width="9.875" style="681" customWidth="1"/>
    <col min="1036" max="1036" width="11.875" style="681" customWidth="1"/>
    <col min="1037" max="1038" width="11.625" style="681" customWidth="1"/>
    <col min="1039" max="1040" width="8.375" style="681" customWidth="1"/>
    <col min="1041" max="1041" width="9.125" style="681" customWidth="1"/>
    <col min="1042" max="1044" width="9.875" style="681" customWidth="1"/>
    <col min="1045" max="1045" width="11.875" style="681" customWidth="1"/>
    <col min="1046" max="1047" width="11.625" style="681" customWidth="1"/>
    <col min="1048" max="1049" width="8.375" style="681" customWidth="1"/>
    <col min="1050" max="1050" width="9.125" style="681" customWidth="1"/>
    <col min="1051" max="1053" width="9.875" style="681" customWidth="1"/>
    <col min="1054" max="1054" width="11.875" style="681" customWidth="1"/>
    <col min="1055" max="1056" width="11.625" style="681" customWidth="1"/>
    <col min="1057" max="1058" width="8.5" style="681" customWidth="1"/>
    <col min="1059" max="1280" width="9" style="681"/>
    <col min="1281" max="1281" width="6.75" style="681" customWidth="1"/>
    <col min="1282" max="1282" width="20.875" style="681" customWidth="1"/>
    <col min="1283" max="1283" width="23.75" style="681" customWidth="1"/>
    <col min="1284" max="1284" width="7.25" style="681" customWidth="1"/>
    <col min="1285" max="1287" width="8.5" style="681" customWidth="1"/>
    <col min="1288" max="1291" width="9.875" style="681" customWidth="1"/>
    <col min="1292" max="1292" width="11.875" style="681" customWidth="1"/>
    <col min="1293" max="1294" width="11.625" style="681" customWidth="1"/>
    <col min="1295" max="1296" width="8.375" style="681" customWidth="1"/>
    <col min="1297" max="1297" width="9.125" style="681" customWidth="1"/>
    <col min="1298" max="1300" width="9.875" style="681" customWidth="1"/>
    <col min="1301" max="1301" width="11.875" style="681" customWidth="1"/>
    <col min="1302" max="1303" width="11.625" style="681" customWidth="1"/>
    <col min="1304" max="1305" width="8.375" style="681" customWidth="1"/>
    <col min="1306" max="1306" width="9.125" style="681" customWidth="1"/>
    <col min="1307" max="1309" width="9.875" style="681" customWidth="1"/>
    <col min="1310" max="1310" width="11.875" style="681" customWidth="1"/>
    <col min="1311" max="1312" width="11.625" style="681" customWidth="1"/>
    <col min="1313" max="1314" width="8.5" style="681" customWidth="1"/>
    <col min="1315" max="1536" width="9" style="681"/>
    <col min="1537" max="1537" width="6.75" style="681" customWidth="1"/>
    <col min="1538" max="1538" width="20.875" style="681" customWidth="1"/>
    <col min="1539" max="1539" width="23.75" style="681" customWidth="1"/>
    <col min="1540" max="1540" width="7.25" style="681" customWidth="1"/>
    <col min="1541" max="1543" width="8.5" style="681" customWidth="1"/>
    <col min="1544" max="1547" width="9.875" style="681" customWidth="1"/>
    <col min="1548" max="1548" width="11.875" style="681" customWidth="1"/>
    <col min="1549" max="1550" width="11.625" style="681" customWidth="1"/>
    <col min="1551" max="1552" width="8.375" style="681" customWidth="1"/>
    <col min="1553" max="1553" width="9.125" style="681" customWidth="1"/>
    <col min="1554" max="1556" width="9.875" style="681" customWidth="1"/>
    <col min="1557" max="1557" width="11.875" style="681" customWidth="1"/>
    <col min="1558" max="1559" width="11.625" style="681" customWidth="1"/>
    <col min="1560" max="1561" width="8.375" style="681" customWidth="1"/>
    <col min="1562" max="1562" width="9.125" style="681" customWidth="1"/>
    <col min="1563" max="1565" width="9.875" style="681" customWidth="1"/>
    <col min="1566" max="1566" width="11.875" style="681" customWidth="1"/>
    <col min="1567" max="1568" width="11.625" style="681" customWidth="1"/>
    <col min="1569" max="1570" width="8.5" style="681" customWidth="1"/>
    <col min="1571" max="1792" width="9" style="681"/>
    <col min="1793" max="1793" width="6.75" style="681" customWidth="1"/>
    <col min="1794" max="1794" width="20.875" style="681" customWidth="1"/>
    <col min="1795" max="1795" width="23.75" style="681" customWidth="1"/>
    <col min="1796" max="1796" width="7.25" style="681" customWidth="1"/>
    <col min="1797" max="1799" width="8.5" style="681" customWidth="1"/>
    <col min="1800" max="1803" width="9.875" style="681" customWidth="1"/>
    <col min="1804" max="1804" width="11.875" style="681" customWidth="1"/>
    <col min="1805" max="1806" width="11.625" style="681" customWidth="1"/>
    <col min="1807" max="1808" width="8.375" style="681" customWidth="1"/>
    <col min="1809" max="1809" width="9.125" style="681" customWidth="1"/>
    <col min="1810" max="1812" width="9.875" style="681" customWidth="1"/>
    <col min="1813" max="1813" width="11.875" style="681" customWidth="1"/>
    <col min="1814" max="1815" width="11.625" style="681" customWidth="1"/>
    <col min="1816" max="1817" width="8.375" style="681" customWidth="1"/>
    <col min="1818" max="1818" width="9.125" style="681" customWidth="1"/>
    <col min="1819" max="1821" width="9.875" style="681" customWidth="1"/>
    <col min="1822" max="1822" width="11.875" style="681" customWidth="1"/>
    <col min="1823" max="1824" width="11.625" style="681" customWidth="1"/>
    <col min="1825" max="1826" width="8.5" style="681" customWidth="1"/>
    <col min="1827" max="2048" width="9" style="681"/>
    <col min="2049" max="2049" width="6.75" style="681" customWidth="1"/>
    <col min="2050" max="2050" width="20.875" style="681" customWidth="1"/>
    <col min="2051" max="2051" width="23.75" style="681" customWidth="1"/>
    <col min="2052" max="2052" width="7.25" style="681" customWidth="1"/>
    <col min="2053" max="2055" width="8.5" style="681" customWidth="1"/>
    <col min="2056" max="2059" width="9.875" style="681" customWidth="1"/>
    <col min="2060" max="2060" width="11.875" style="681" customWidth="1"/>
    <col min="2061" max="2062" width="11.625" style="681" customWidth="1"/>
    <col min="2063" max="2064" width="8.375" style="681" customWidth="1"/>
    <col min="2065" max="2065" width="9.125" style="681" customWidth="1"/>
    <col min="2066" max="2068" width="9.875" style="681" customWidth="1"/>
    <col min="2069" max="2069" width="11.875" style="681" customWidth="1"/>
    <col min="2070" max="2071" width="11.625" style="681" customWidth="1"/>
    <col min="2072" max="2073" width="8.375" style="681" customWidth="1"/>
    <col min="2074" max="2074" width="9.125" style="681" customWidth="1"/>
    <col min="2075" max="2077" width="9.875" style="681" customWidth="1"/>
    <col min="2078" max="2078" width="11.875" style="681" customWidth="1"/>
    <col min="2079" max="2080" width="11.625" style="681" customWidth="1"/>
    <col min="2081" max="2082" width="8.5" style="681" customWidth="1"/>
    <col min="2083" max="2304" width="9" style="681"/>
    <col min="2305" max="2305" width="6.75" style="681" customWidth="1"/>
    <col min="2306" max="2306" width="20.875" style="681" customWidth="1"/>
    <col min="2307" max="2307" width="23.75" style="681" customWidth="1"/>
    <col min="2308" max="2308" width="7.25" style="681" customWidth="1"/>
    <col min="2309" max="2311" width="8.5" style="681" customWidth="1"/>
    <col min="2312" max="2315" width="9.875" style="681" customWidth="1"/>
    <col min="2316" max="2316" width="11.875" style="681" customWidth="1"/>
    <col min="2317" max="2318" width="11.625" style="681" customWidth="1"/>
    <col min="2319" max="2320" width="8.375" style="681" customWidth="1"/>
    <col min="2321" max="2321" width="9.125" style="681" customWidth="1"/>
    <col min="2322" max="2324" width="9.875" style="681" customWidth="1"/>
    <col min="2325" max="2325" width="11.875" style="681" customWidth="1"/>
    <col min="2326" max="2327" width="11.625" style="681" customWidth="1"/>
    <col min="2328" max="2329" width="8.375" style="681" customWidth="1"/>
    <col min="2330" max="2330" width="9.125" style="681" customWidth="1"/>
    <col min="2331" max="2333" width="9.875" style="681" customWidth="1"/>
    <col min="2334" max="2334" width="11.875" style="681" customWidth="1"/>
    <col min="2335" max="2336" width="11.625" style="681" customWidth="1"/>
    <col min="2337" max="2338" width="8.5" style="681" customWidth="1"/>
    <col min="2339" max="2560" width="9" style="681"/>
    <col min="2561" max="2561" width="6.75" style="681" customWidth="1"/>
    <col min="2562" max="2562" width="20.875" style="681" customWidth="1"/>
    <col min="2563" max="2563" width="23.75" style="681" customWidth="1"/>
    <col min="2564" max="2564" width="7.25" style="681" customWidth="1"/>
    <col min="2565" max="2567" width="8.5" style="681" customWidth="1"/>
    <col min="2568" max="2571" width="9.875" style="681" customWidth="1"/>
    <col min="2572" max="2572" width="11.875" style="681" customWidth="1"/>
    <col min="2573" max="2574" width="11.625" style="681" customWidth="1"/>
    <col min="2575" max="2576" width="8.375" style="681" customWidth="1"/>
    <col min="2577" max="2577" width="9.125" style="681" customWidth="1"/>
    <col min="2578" max="2580" width="9.875" style="681" customWidth="1"/>
    <col min="2581" max="2581" width="11.875" style="681" customWidth="1"/>
    <col min="2582" max="2583" width="11.625" style="681" customWidth="1"/>
    <col min="2584" max="2585" width="8.375" style="681" customWidth="1"/>
    <col min="2586" max="2586" width="9.125" style="681" customWidth="1"/>
    <col min="2587" max="2589" width="9.875" style="681" customWidth="1"/>
    <col min="2590" max="2590" width="11.875" style="681" customWidth="1"/>
    <col min="2591" max="2592" width="11.625" style="681" customWidth="1"/>
    <col min="2593" max="2594" width="8.5" style="681" customWidth="1"/>
    <col min="2595" max="2816" width="9" style="681"/>
    <col min="2817" max="2817" width="6.75" style="681" customWidth="1"/>
    <col min="2818" max="2818" width="20.875" style="681" customWidth="1"/>
    <col min="2819" max="2819" width="23.75" style="681" customWidth="1"/>
    <col min="2820" max="2820" width="7.25" style="681" customWidth="1"/>
    <col min="2821" max="2823" width="8.5" style="681" customWidth="1"/>
    <col min="2824" max="2827" width="9.875" style="681" customWidth="1"/>
    <col min="2828" max="2828" width="11.875" style="681" customWidth="1"/>
    <col min="2829" max="2830" width="11.625" style="681" customWidth="1"/>
    <col min="2831" max="2832" width="8.375" style="681" customWidth="1"/>
    <col min="2833" max="2833" width="9.125" style="681" customWidth="1"/>
    <col min="2834" max="2836" width="9.875" style="681" customWidth="1"/>
    <col min="2837" max="2837" width="11.875" style="681" customWidth="1"/>
    <col min="2838" max="2839" width="11.625" style="681" customWidth="1"/>
    <col min="2840" max="2841" width="8.375" style="681" customWidth="1"/>
    <col min="2842" max="2842" width="9.125" style="681" customWidth="1"/>
    <col min="2843" max="2845" width="9.875" style="681" customWidth="1"/>
    <col min="2846" max="2846" width="11.875" style="681" customWidth="1"/>
    <col min="2847" max="2848" width="11.625" style="681" customWidth="1"/>
    <col min="2849" max="2850" width="8.5" style="681" customWidth="1"/>
    <col min="2851" max="3072" width="9" style="681"/>
    <col min="3073" max="3073" width="6.75" style="681" customWidth="1"/>
    <col min="3074" max="3074" width="20.875" style="681" customWidth="1"/>
    <col min="3075" max="3075" width="23.75" style="681" customWidth="1"/>
    <col min="3076" max="3076" width="7.25" style="681" customWidth="1"/>
    <col min="3077" max="3079" width="8.5" style="681" customWidth="1"/>
    <col min="3080" max="3083" width="9.875" style="681" customWidth="1"/>
    <col min="3084" max="3084" width="11.875" style="681" customWidth="1"/>
    <col min="3085" max="3086" width="11.625" style="681" customWidth="1"/>
    <col min="3087" max="3088" width="8.375" style="681" customWidth="1"/>
    <col min="3089" max="3089" width="9.125" style="681" customWidth="1"/>
    <col min="3090" max="3092" width="9.875" style="681" customWidth="1"/>
    <col min="3093" max="3093" width="11.875" style="681" customWidth="1"/>
    <col min="3094" max="3095" width="11.625" style="681" customWidth="1"/>
    <col min="3096" max="3097" width="8.375" style="681" customWidth="1"/>
    <col min="3098" max="3098" width="9.125" style="681" customWidth="1"/>
    <col min="3099" max="3101" width="9.875" style="681" customWidth="1"/>
    <col min="3102" max="3102" width="11.875" style="681" customWidth="1"/>
    <col min="3103" max="3104" width="11.625" style="681" customWidth="1"/>
    <col min="3105" max="3106" width="8.5" style="681" customWidth="1"/>
    <col min="3107" max="3328" width="9" style="681"/>
    <col min="3329" max="3329" width="6.75" style="681" customWidth="1"/>
    <col min="3330" max="3330" width="20.875" style="681" customWidth="1"/>
    <col min="3331" max="3331" width="23.75" style="681" customWidth="1"/>
    <col min="3332" max="3332" width="7.25" style="681" customWidth="1"/>
    <col min="3333" max="3335" width="8.5" style="681" customWidth="1"/>
    <col min="3336" max="3339" width="9.875" style="681" customWidth="1"/>
    <col min="3340" max="3340" width="11.875" style="681" customWidth="1"/>
    <col min="3341" max="3342" width="11.625" style="681" customWidth="1"/>
    <col min="3343" max="3344" width="8.375" style="681" customWidth="1"/>
    <col min="3345" max="3345" width="9.125" style="681" customWidth="1"/>
    <col min="3346" max="3348" width="9.875" style="681" customWidth="1"/>
    <col min="3349" max="3349" width="11.875" style="681" customWidth="1"/>
    <col min="3350" max="3351" width="11.625" style="681" customWidth="1"/>
    <col min="3352" max="3353" width="8.375" style="681" customWidth="1"/>
    <col min="3354" max="3354" width="9.125" style="681" customWidth="1"/>
    <col min="3355" max="3357" width="9.875" style="681" customWidth="1"/>
    <col min="3358" max="3358" width="11.875" style="681" customWidth="1"/>
    <col min="3359" max="3360" width="11.625" style="681" customWidth="1"/>
    <col min="3361" max="3362" width="8.5" style="681" customWidth="1"/>
    <col min="3363" max="3584" width="9" style="681"/>
    <col min="3585" max="3585" width="6.75" style="681" customWidth="1"/>
    <col min="3586" max="3586" width="20.875" style="681" customWidth="1"/>
    <col min="3587" max="3587" width="23.75" style="681" customWidth="1"/>
    <col min="3588" max="3588" width="7.25" style="681" customWidth="1"/>
    <col min="3589" max="3591" width="8.5" style="681" customWidth="1"/>
    <col min="3592" max="3595" width="9.875" style="681" customWidth="1"/>
    <col min="3596" max="3596" width="11.875" style="681" customWidth="1"/>
    <col min="3597" max="3598" width="11.625" style="681" customWidth="1"/>
    <col min="3599" max="3600" width="8.375" style="681" customWidth="1"/>
    <col min="3601" max="3601" width="9.125" style="681" customWidth="1"/>
    <col min="3602" max="3604" width="9.875" style="681" customWidth="1"/>
    <col min="3605" max="3605" width="11.875" style="681" customWidth="1"/>
    <col min="3606" max="3607" width="11.625" style="681" customWidth="1"/>
    <col min="3608" max="3609" width="8.375" style="681" customWidth="1"/>
    <col min="3610" max="3610" width="9.125" style="681" customWidth="1"/>
    <col min="3611" max="3613" width="9.875" style="681" customWidth="1"/>
    <col min="3614" max="3614" width="11.875" style="681" customWidth="1"/>
    <col min="3615" max="3616" width="11.625" style="681" customWidth="1"/>
    <col min="3617" max="3618" width="8.5" style="681" customWidth="1"/>
    <col min="3619" max="3840" width="9" style="681"/>
    <col min="3841" max="3841" width="6.75" style="681" customWidth="1"/>
    <col min="3842" max="3842" width="20.875" style="681" customWidth="1"/>
    <col min="3843" max="3843" width="23.75" style="681" customWidth="1"/>
    <col min="3844" max="3844" width="7.25" style="681" customWidth="1"/>
    <col min="3845" max="3847" width="8.5" style="681" customWidth="1"/>
    <col min="3848" max="3851" width="9.875" style="681" customWidth="1"/>
    <col min="3852" max="3852" width="11.875" style="681" customWidth="1"/>
    <col min="3853" max="3854" width="11.625" style="681" customWidth="1"/>
    <col min="3855" max="3856" width="8.375" style="681" customWidth="1"/>
    <col min="3857" max="3857" width="9.125" style="681" customWidth="1"/>
    <col min="3858" max="3860" width="9.875" style="681" customWidth="1"/>
    <col min="3861" max="3861" width="11.875" style="681" customWidth="1"/>
    <col min="3862" max="3863" width="11.625" style="681" customWidth="1"/>
    <col min="3864" max="3865" width="8.375" style="681" customWidth="1"/>
    <col min="3866" max="3866" width="9.125" style="681" customWidth="1"/>
    <col min="3867" max="3869" width="9.875" style="681" customWidth="1"/>
    <col min="3870" max="3870" width="11.875" style="681" customWidth="1"/>
    <col min="3871" max="3872" width="11.625" style="681" customWidth="1"/>
    <col min="3873" max="3874" width="8.5" style="681" customWidth="1"/>
    <col min="3875" max="4096" width="9" style="681"/>
    <col min="4097" max="4097" width="6.75" style="681" customWidth="1"/>
    <col min="4098" max="4098" width="20.875" style="681" customWidth="1"/>
    <col min="4099" max="4099" width="23.75" style="681" customWidth="1"/>
    <col min="4100" max="4100" width="7.25" style="681" customWidth="1"/>
    <col min="4101" max="4103" width="8.5" style="681" customWidth="1"/>
    <col min="4104" max="4107" width="9.875" style="681" customWidth="1"/>
    <col min="4108" max="4108" width="11.875" style="681" customWidth="1"/>
    <col min="4109" max="4110" width="11.625" style="681" customWidth="1"/>
    <col min="4111" max="4112" width="8.375" style="681" customWidth="1"/>
    <col min="4113" max="4113" width="9.125" style="681" customWidth="1"/>
    <col min="4114" max="4116" width="9.875" style="681" customWidth="1"/>
    <col min="4117" max="4117" width="11.875" style="681" customWidth="1"/>
    <col min="4118" max="4119" width="11.625" style="681" customWidth="1"/>
    <col min="4120" max="4121" width="8.375" style="681" customWidth="1"/>
    <col min="4122" max="4122" width="9.125" style="681" customWidth="1"/>
    <col min="4123" max="4125" width="9.875" style="681" customWidth="1"/>
    <col min="4126" max="4126" width="11.875" style="681" customWidth="1"/>
    <col min="4127" max="4128" width="11.625" style="681" customWidth="1"/>
    <col min="4129" max="4130" width="8.5" style="681" customWidth="1"/>
    <col min="4131" max="4352" width="9" style="681"/>
    <col min="4353" max="4353" width="6.75" style="681" customWidth="1"/>
    <col min="4354" max="4354" width="20.875" style="681" customWidth="1"/>
    <col min="4355" max="4355" width="23.75" style="681" customWidth="1"/>
    <col min="4356" max="4356" width="7.25" style="681" customWidth="1"/>
    <col min="4357" max="4359" width="8.5" style="681" customWidth="1"/>
    <col min="4360" max="4363" width="9.875" style="681" customWidth="1"/>
    <col min="4364" max="4364" width="11.875" style="681" customWidth="1"/>
    <col min="4365" max="4366" width="11.625" style="681" customWidth="1"/>
    <col min="4367" max="4368" width="8.375" style="681" customWidth="1"/>
    <col min="4369" max="4369" width="9.125" style="681" customWidth="1"/>
    <col min="4370" max="4372" width="9.875" style="681" customWidth="1"/>
    <col min="4373" max="4373" width="11.875" style="681" customWidth="1"/>
    <col min="4374" max="4375" width="11.625" style="681" customWidth="1"/>
    <col min="4376" max="4377" width="8.375" style="681" customWidth="1"/>
    <col min="4378" max="4378" width="9.125" style="681" customWidth="1"/>
    <col min="4379" max="4381" width="9.875" style="681" customWidth="1"/>
    <col min="4382" max="4382" width="11.875" style="681" customWidth="1"/>
    <col min="4383" max="4384" width="11.625" style="681" customWidth="1"/>
    <col min="4385" max="4386" width="8.5" style="681" customWidth="1"/>
    <col min="4387" max="4608" width="9" style="681"/>
    <col min="4609" max="4609" width="6.75" style="681" customWidth="1"/>
    <col min="4610" max="4610" width="20.875" style="681" customWidth="1"/>
    <col min="4611" max="4611" width="23.75" style="681" customWidth="1"/>
    <col min="4612" max="4612" width="7.25" style="681" customWidth="1"/>
    <col min="4613" max="4615" width="8.5" style="681" customWidth="1"/>
    <col min="4616" max="4619" width="9.875" style="681" customWidth="1"/>
    <col min="4620" max="4620" width="11.875" style="681" customWidth="1"/>
    <col min="4621" max="4622" width="11.625" style="681" customWidth="1"/>
    <col min="4623" max="4624" width="8.375" style="681" customWidth="1"/>
    <col min="4625" max="4625" width="9.125" style="681" customWidth="1"/>
    <col min="4626" max="4628" width="9.875" style="681" customWidth="1"/>
    <col min="4629" max="4629" width="11.875" style="681" customWidth="1"/>
    <col min="4630" max="4631" width="11.625" style="681" customWidth="1"/>
    <col min="4632" max="4633" width="8.375" style="681" customWidth="1"/>
    <col min="4634" max="4634" width="9.125" style="681" customWidth="1"/>
    <col min="4635" max="4637" width="9.875" style="681" customWidth="1"/>
    <col min="4638" max="4638" width="11.875" style="681" customWidth="1"/>
    <col min="4639" max="4640" width="11.625" style="681" customWidth="1"/>
    <col min="4641" max="4642" width="8.5" style="681" customWidth="1"/>
    <col min="4643" max="4864" width="9" style="681"/>
    <col min="4865" max="4865" width="6.75" style="681" customWidth="1"/>
    <col min="4866" max="4866" width="20.875" style="681" customWidth="1"/>
    <col min="4867" max="4867" width="23.75" style="681" customWidth="1"/>
    <col min="4868" max="4868" width="7.25" style="681" customWidth="1"/>
    <col min="4869" max="4871" width="8.5" style="681" customWidth="1"/>
    <col min="4872" max="4875" width="9.875" style="681" customWidth="1"/>
    <col min="4876" max="4876" width="11.875" style="681" customWidth="1"/>
    <col min="4877" max="4878" width="11.625" style="681" customWidth="1"/>
    <col min="4879" max="4880" width="8.375" style="681" customWidth="1"/>
    <col min="4881" max="4881" width="9.125" style="681" customWidth="1"/>
    <col min="4882" max="4884" width="9.875" style="681" customWidth="1"/>
    <col min="4885" max="4885" width="11.875" style="681" customWidth="1"/>
    <col min="4886" max="4887" width="11.625" style="681" customWidth="1"/>
    <col min="4888" max="4889" width="8.375" style="681" customWidth="1"/>
    <col min="4890" max="4890" width="9.125" style="681" customWidth="1"/>
    <col min="4891" max="4893" width="9.875" style="681" customWidth="1"/>
    <col min="4894" max="4894" width="11.875" style="681" customWidth="1"/>
    <col min="4895" max="4896" width="11.625" style="681" customWidth="1"/>
    <col min="4897" max="4898" width="8.5" style="681" customWidth="1"/>
    <col min="4899" max="5120" width="9" style="681"/>
    <col min="5121" max="5121" width="6.75" style="681" customWidth="1"/>
    <col min="5122" max="5122" width="20.875" style="681" customWidth="1"/>
    <col min="5123" max="5123" width="23.75" style="681" customWidth="1"/>
    <col min="5124" max="5124" width="7.25" style="681" customWidth="1"/>
    <col min="5125" max="5127" width="8.5" style="681" customWidth="1"/>
    <col min="5128" max="5131" width="9.875" style="681" customWidth="1"/>
    <col min="5132" max="5132" width="11.875" style="681" customWidth="1"/>
    <col min="5133" max="5134" width="11.625" style="681" customWidth="1"/>
    <col min="5135" max="5136" width="8.375" style="681" customWidth="1"/>
    <col min="5137" max="5137" width="9.125" style="681" customWidth="1"/>
    <col min="5138" max="5140" width="9.875" style="681" customWidth="1"/>
    <col min="5141" max="5141" width="11.875" style="681" customWidth="1"/>
    <col min="5142" max="5143" width="11.625" style="681" customWidth="1"/>
    <col min="5144" max="5145" width="8.375" style="681" customWidth="1"/>
    <col min="5146" max="5146" width="9.125" style="681" customWidth="1"/>
    <col min="5147" max="5149" width="9.875" style="681" customWidth="1"/>
    <col min="5150" max="5150" width="11.875" style="681" customWidth="1"/>
    <col min="5151" max="5152" width="11.625" style="681" customWidth="1"/>
    <col min="5153" max="5154" width="8.5" style="681" customWidth="1"/>
    <col min="5155" max="5376" width="9" style="681"/>
    <col min="5377" max="5377" width="6.75" style="681" customWidth="1"/>
    <col min="5378" max="5378" width="20.875" style="681" customWidth="1"/>
    <col min="5379" max="5379" width="23.75" style="681" customWidth="1"/>
    <col min="5380" max="5380" width="7.25" style="681" customWidth="1"/>
    <col min="5381" max="5383" width="8.5" style="681" customWidth="1"/>
    <col min="5384" max="5387" width="9.875" style="681" customWidth="1"/>
    <col min="5388" max="5388" width="11.875" style="681" customWidth="1"/>
    <col min="5389" max="5390" width="11.625" style="681" customWidth="1"/>
    <col min="5391" max="5392" width="8.375" style="681" customWidth="1"/>
    <col min="5393" max="5393" width="9.125" style="681" customWidth="1"/>
    <col min="5394" max="5396" width="9.875" style="681" customWidth="1"/>
    <col min="5397" max="5397" width="11.875" style="681" customWidth="1"/>
    <col min="5398" max="5399" width="11.625" style="681" customWidth="1"/>
    <col min="5400" max="5401" width="8.375" style="681" customWidth="1"/>
    <col min="5402" max="5402" width="9.125" style="681" customWidth="1"/>
    <col min="5403" max="5405" width="9.875" style="681" customWidth="1"/>
    <col min="5406" max="5406" width="11.875" style="681" customWidth="1"/>
    <col min="5407" max="5408" width="11.625" style="681" customWidth="1"/>
    <col min="5409" max="5410" width="8.5" style="681" customWidth="1"/>
    <col min="5411" max="5632" width="9" style="681"/>
    <col min="5633" max="5633" width="6.75" style="681" customWidth="1"/>
    <col min="5634" max="5634" width="20.875" style="681" customWidth="1"/>
    <col min="5635" max="5635" width="23.75" style="681" customWidth="1"/>
    <col min="5636" max="5636" width="7.25" style="681" customWidth="1"/>
    <col min="5637" max="5639" width="8.5" style="681" customWidth="1"/>
    <col min="5640" max="5643" width="9.875" style="681" customWidth="1"/>
    <col min="5644" max="5644" width="11.875" style="681" customWidth="1"/>
    <col min="5645" max="5646" width="11.625" style="681" customWidth="1"/>
    <col min="5647" max="5648" width="8.375" style="681" customWidth="1"/>
    <col min="5649" max="5649" width="9.125" style="681" customWidth="1"/>
    <col min="5650" max="5652" width="9.875" style="681" customWidth="1"/>
    <col min="5653" max="5653" width="11.875" style="681" customWidth="1"/>
    <col min="5654" max="5655" width="11.625" style="681" customWidth="1"/>
    <col min="5656" max="5657" width="8.375" style="681" customWidth="1"/>
    <col min="5658" max="5658" width="9.125" style="681" customWidth="1"/>
    <col min="5659" max="5661" width="9.875" style="681" customWidth="1"/>
    <col min="5662" max="5662" width="11.875" style="681" customWidth="1"/>
    <col min="5663" max="5664" width="11.625" style="681" customWidth="1"/>
    <col min="5665" max="5666" width="8.5" style="681" customWidth="1"/>
    <col min="5667" max="5888" width="9" style="681"/>
    <col min="5889" max="5889" width="6.75" style="681" customWidth="1"/>
    <col min="5890" max="5890" width="20.875" style="681" customWidth="1"/>
    <col min="5891" max="5891" width="23.75" style="681" customWidth="1"/>
    <col min="5892" max="5892" width="7.25" style="681" customWidth="1"/>
    <col min="5893" max="5895" width="8.5" style="681" customWidth="1"/>
    <col min="5896" max="5899" width="9.875" style="681" customWidth="1"/>
    <col min="5900" max="5900" width="11.875" style="681" customWidth="1"/>
    <col min="5901" max="5902" width="11.625" style="681" customWidth="1"/>
    <col min="5903" max="5904" width="8.375" style="681" customWidth="1"/>
    <col min="5905" max="5905" width="9.125" style="681" customWidth="1"/>
    <col min="5906" max="5908" width="9.875" style="681" customWidth="1"/>
    <col min="5909" max="5909" width="11.875" style="681" customWidth="1"/>
    <col min="5910" max="5911" width="11.625" style="681" customWidth="1"/>
    <col min="5912" max="5913" width="8.375" style="681" customWidth="1"/>
    <col min="5914" max="5914" width="9.125" style="681" customWidth="1"/>
    <col min="5915" max="5917" width="9.875" style="681" customWidth="1"/>
    <col min="5918" max="5918" width="11.875" style="681" customWidth="1"/>
    <col min="5919" max="5920" width="11.625" style="681" customWidth="1"/>
    <col min="5921" max="5922" width="8.5" style="681" customWidth="1"/>
    <col min="5923" max="6144" width="9" style="681"/>
    <col min="6145" max="6145" width="6.75" style="681" customWidth="1"/>
    <col min="6146" max="6146" width="20.875" style="681" customWidth="1"/>
    <col min="6147" max="6147" width="23.75" style="681" customWidth="1"/>
    <col min="6148" max="6148" width="7.25" style="681" customWidth="1"/>
    <col min="6149" max="6151" width="8.5" style="681" customWidth="1"/>
    <col min="6152" max="6155" width="9.875" style="681" customWidth="1"/>
    <col min="6156" max="6156" width="11.875" style="681" customWidth="1"/>
    <col min="6157" max="6158" width="11.625" style="681" customWidth="1"/>
    <col min="6159" max="6160" width="8.375" style="681" customWidth="1"/>
    <col min="6161" max="6161" width="9.125" style="681" customWidth="1"/>
    <col min="6162" max="6164" width="9.875" style="681" customWidth="1"/>
    <col min="6165" max="6165" width="11.875" style="681" customWidth="1"/>
    <col min="6166" max="6167" width="11.625" style="681" customWidth="1"/>
    <col min="6168" max="6169" width="8.375" style="681" customWidth="1"/>
    <col min="6170" max="6170" width="9.125" style="681" customWidth="1"/>
    <col min="6171" max="6173" width="9.875" style="681" customWidth="1"/>
    <col min="6174" max="6174" width="11.875" style="681" customWidth="1"/>
    <col min="6175" max="6176" width="11.625" style="681" customWidth="1"/>
    <col min="6177" max="6178" width="8.5" style="681" customWidth="1"/>
    <col min="6179" max="6400" width="9" style="681"/>
    <col min="6401" max="6401" width="6.75" style="681" customWidth="1"/>
    <col min="6402" max="6402" width="20.875" style="681" customWidth="1"/>
    <col min="6403" max="6403" width="23.75" style="681" customWidth="1"/>
    <col min="6404" max="6404" width="7.25" style="681" customWidth="1"/>
    <col min="6405" max="6407" width="8.5" style="681" customWidth="1"/>
    <col min="6408" max="6411" width="9.875" style="681" customWidth="1"/>
    <col min="6412" max="6412" width="11.875" style="681" customWidth="1"/>
    <col min="6413" max="6414" width="11.625" style="681" customWidth="1"/>
    <col min="6415" max="6416" width="8.375" style="681" customWidth="1"/>
    <col min="6417" max="6417" width="9.125" style="681" customWidth="1"/>
    <col min="6418" max="6420" width="9.875" style="681" customWidth="1"/>
    <col min="6421" max="6421" width="11.875" style="681" customWidth="1"/>
    <col min="6422" max="6423" width="11.625" style="681" customWidth="1"/>
    <col min="6424" max="6425" width="8.375" style="681" customWidth="1"/>
    <col min="6426" max="6426" width="9.125" style="681" customWidth="1"/>
    <col min="6427" max="6429" width="9.875" style="681" customWidth="1"/>
    <col min="6430" max="6430" width="11.875" style="681" customWidth="1"/>
    <col min="6431" max="6432" width="11.625" style="681" customWidth="1"/>
    <col min="6433" max="6434" width="8.5" style="681" customWidth="1"/>
    <col min="6435" max="6656" width="9" style="681"/>
    <col min="6657" max="6657" width="6.75" style="681" customWidth="1"/>
    <col min="6658" max="6658" width="20.875" style="681" customWidth="1"/>
    <col min="6659" max="6659" width="23.75" style="681" customWidth="1"/>
    <col min="6660" max="6660" width="7.25" style="681" customWidth="1"/>
    <col min="6661" max="6663" width="8.5" style="681" customWidth="1"/>
    <col min="6664" max="6667" width="9.875" style="681" customWidth="1"/>
    <col min="6668" max="6668" width="11.875" style="681" customWidth="1"/>
    <col min="6669" max="6670" width="11.625" style="681" customWidth="1"/>
    <col min="6671" max="6672" width="8.375" style="681" customWidth="1"/>
    <col min="6673" max="6673" width="9.125" style="681" customWidth="1"/>
    <col min="6674" max="6676" width="9.875" style="681" customWidth="1"/>
    <col min="6677" max="6677" width="11.875" style="681" customWidth="1"/>
    <col min="6678" max="6679" width="11.625" style="681" customWidth="1"/>
    <col min="6680" max="6681" width="8.375" style="681" customWidth="1"/>
    <col min="6682" max="6682" width="9.125" style="681" customWidth="1"/>
    <col min="6683" max="6685" width="9.875" style="681" customWidth="1"/>
    <col min="6686" max="6686" width="11.875" style="681" customWidth="1"/>
    <col min="6687" max="6688" width="11.625" style="681" customWidth="1"/>
    <col min="6689" max="6690" width="8.5" style="681" customWidth="1"/>
    <col min="6691" max="6912" width="9" style="681"/>
    <col min="6913" max="6913" width="6.75" style="681" customWidth="1"/>
    <col min="6914" max="6914" width="20.875" style="681" customWidth="1"/>
    <col min="6915" max="6915" width="23.75" style="681" customWidth="1"/>
    <col min="6916" max="6916" width="7.25" style="681" customWidth="1"/>
    <col min="6917" max="6919" width="8.5" style="681" customWidth="1"/>
    <col min="6920" max="6923" width="9.875" style="681" customWidth="1"/>
    <col min="6924" max="6924" width="11.875" style="681" customWidth="1"/>
    <col min="6925" max="6926" width="11.625" style="681" customWidth="1"/>
    <col min="6927" max="6928" width="8.375" style="681" customWidth="1"/>
    <col min="6929" max="6929" width="9.125" style="681" customWidth="1"/>
    <col min="6930" max="6932" width="9.875" style="681" customWidth="1"/>
    <col min="6933" max="6933" width="11.875" style="681" customWidth="1"/>
    <col min="6934" max="6935" width="11.625" style="681" customWidth="1"/>
    <col min="6936" max="6937" width="8.375" style="681" customWidth="1"/>
    <col min="6938" max="6938" width="9.125" style="681" customWidth="1"/>
    <col min="6939" max="6941" width="9.875" style="681" customWidth="1"/>
    <col min="6942" max="6942" width="11.875" style="681" customWidth="1"/>
    <col min="6943" max="6944" width="11.625" style="681" customWidth="1"/>
    <col min="6945" max="6946" width="8.5" style="681" customWidth="1"/>
    <col min="6947" max="7168" width="9" style="681"/>
    <col min="7169" max="7169" width="6.75" style="681" customWidth="1"/>
    <col min="7170" max="7170" width="20.875" style="681" customWidth="1"/>
    <col min="7171" max="7171" width="23.75" style="681" customWidth="1"/>
    <col min="7172" max="7172" width="7.25" style="681" customWidth="1"/>
    <col min="7173" max="7175" width="8.5" style="681" customWidth="1"/>
    <col min="7176" max="7179" width="9.875" style="681" customWidth="1"/>
    <col min="7180" max="7180" width="11.875" style="681" customWidth="1"/>
    <col min="7181" max="7182" width="11.625" style="681" customWidth="1"/>
    <col min="7183" max="7184" width="8.375" style="681" customWidth="1"/>
    <col min="7185" max="7185" width="9.125" style="681" customWidth="1"/>
    <col min="7186" max="7188" width="9.875" style="681" customWidth="1"/>
    <col min="7189" max="7189" width="11.875" style="681" customWidth="1"/>
    <col min="7190" max="7191" width="11.625" style="681" customWidth="1"/>
    <col min="7192" max="7193" width="8.375" style="681" customWidth="1"/>
    <col min="7194" max="7194" width="9.125" style="681" customWidth="1"/>
    <col min="7195" max="7197" width="9.875" style="681" customWidth="1"/>
    <col min="7198" max="7198" width="11.875" style="681" customWidth="1"/>
    <col min="7199" max="7200" width="11.625" style="681" customWidth="1"/>
    <col min="7201" max="7202" width="8.5" style="681" customWidth="1"/>
    <col min="7203" max="7424" width="9" style="681"/>
    <col min="7425" max="7425" width="6.75" style="681" customWidth="1"/>
    <col min="7426" max="7426" width="20.875" style="681" customWidth="1"/>
    <col min="7427" max="7427" width="23.75" style="681" customWidth="1"/>
    <col min="7428" max="7428" width="7.25" style="681" customWidth="1"/>
    <col min="7429" max="7431" width="8.5" style="681" customWidth="1"/>
    <col min="7432" max="7435" width="9.875" style="681" customWidth="1"/>
    <col min="7436" max="7436" width="11.875" style="681" customWidth="1"/>
    <col min="7437" max="7438" width="11.625" style="681" customWidth="1"/>
    <col min="7439" max="7440" width="8.375" style="681" customWidth="1"/>
    <col min="7441" max="7441" width="9.125" style="681" customWidth="1"/>
    <col min="7442" max="7444" width="9.875" style="681" customWidth="1"/>
    <col min="7445" max="7445" width="11.875" style="681" customWidth="1"/>
    <col min="7446" max="7447" width="11.625" style="681" customWidth="1"/>
    <col min="7448" max="7449" width="8.375" style="681" customWidth="1"/>
    <col min="7450" max="7450" width="9.125" style="681" customWidth="1"/>
    <col min="7451" max="7453" width="9.875" style="681" customWidth="1"/>
    <col min="7454" max="7454" width="11.875" style="681" customWidth="1"/>
    <col min="7455" max="7456" width="11.625" style="681" customWidth="1"/>
    <col min="7457" max="7458" width="8.5" style="681" customWidth="1"/>
    <col min="7459" max="7680" width="9" style="681"/>
    <col min="7681" max="7681" width="6.75" style="681" customWidth="1"/>
    <col min="7682" max="7682" width="20.875" style="681" customWidth="1"/>
    <col min="7683" max="7683" width="23.75" style="681" customWidth="1"/>
    <col min="7684" max="7684" width="7.25" style="681" customWidth="1"/>
    <col min="7685" max="7687" width="8.5" style="681" customWidth="1"/>
    <col min="7688" max="7691" width="9.875" style="681" customWidth="1"/>
    <col min="7692" max="7692" width="11.875" style="681" customWidth="1"/>
    <col min="7693" max="7694" width="11.625" style="681" customWidth="1"/>
    <col min="7695" max="7696" width="8.375" style="681" customWidth="1"/>
    <col min="7697" max="7697" width="9.125" style="681" customWidth="1"/>
    <col min="7698" max="7700" width="9.875" style="681" customWidth="1"/>
    <col min="7701" max="7701" width="11.875" style="681" customWidth="1"/>
    <col min="7702" max="7703" width="11.625" style="681" customWidth="1"/>
    <col min="7704" max="7705" width="8.375" style="681" customWidth="1"/>
    <col min="7706" max="7706" width="9.125" style="681" customWidth="1"/>
    <col min="7707" max="7709" width="9.875" style="681" customWidth="1"/>
    <col min="7710" max="7710" width="11.875" style="681" customWidth="1"/>
    <col min="7711" max="7712" width="11.625" style="681" customWidth="1"/>
    <col min="7713" max="7714" width="8.5" style="681" customWidth="1"/>
    <col min="7715" max="7936" width="9" style="681"/>
    <col min="7937" max="7937" width="6.75" style="681" customWidth="1"/>
    <col min="7938" max="7938" width="20.875" style="681" customWidth="1"/>
    <col min="7939" max="7939" width="23.75" style="681" customWidth="1"/>
    <col min="7940" max="7940" width="7.25" style="681" customWidth="1"/>
    <col min="7941" max="7943" width="8.5" style="681" customWidth="1"/>
    <col min="7944" max="7947" width="9.875" style="681" customWidth="1"/>
    <col min="7948" max="7948" width="11.875" style="681" customWidth="1"/>
    <col min="7949" max="7950" width="11.625" style="681" customWidth="1"/>
    <col min="7951" max="7952" width="8.375" style="681" customWidth="1"/>
    <col min="7953" max="7953" width="9.125" style="681" customWidth="1"/>
    <col min="7954" max="7956" width="9.875" style="681" customWidth="1"/>
    <col min="7957" max="7957" width="11.875" style="681" customWidth="1"/>
    <col min="7958" max="7959" width="11.625" style="681" customWidth="1"/>
    <col min="7960" max="7961" width="8.375" style="681" customWidth="1"/>
    <col min="7962" max="7962" width="9.125" style="681" customWidth="1"/>
    <col min="7963" max="7965" width="9.875" style="681" customWidth="1"/>
    <col min="7966" max="7966" width="11.875" style="681" customWidth="1"/>
    <col min="7967" max="7968" width="11.625" style="681" customWidth="1"/>
    <col min="7969" max="7970" width="8.5" style="681" customWidth="1"/>
    <col min="7971" max="8192" width="9" style="681"/>
    <col min="8193" max="8193" width="6.75" style="681" customWidth="1"/>
    <col min="8194" max="8194" width="20.875" style="681" customWidth="1"/>
    <col min="8195" max="8195" width="23.75" style="681" customWidth="1"/>
    <col min="8196" max="8196" width="7.25" style="681" customWidth="1"/>
    <col min="8197" max="8199" width="8.5" style="681" customWidth="1"/>
    <col min="8200" max="8203" width="9.875" style="681" customWidth="1"/>
    <col min="8204" max="8204" width="11.875" style="681" customWidth="1"/>
    <col min="8205" max="8206" width="11.625" style="681" customWidth="1"/>
    <col min="8207" max="8208" width="8.375" style="681" customWidth="1"/>
    <col min="8209" max="8209" width="9.125" style="681" customWidth="1"/>
    <col min="8210" max="8212" width="9.875" style="681" customWidth="1"/>
    <col min="8213" max="8213" width="11.875" style="681" customWidth="1"/>
    <col min="8214" max="8215" width="11.625" style="681" customWidth="1"/>
    <col min="8216" max="8217" width="8.375" style="681" customWidth="1"/>
    <col min="8218" max="8218" width="9.125" style="681" customWidth="1"/>
    <col min="8219" max="8221" width="9.875" style="681" customWidth="1"/>
    <col min="8222" max="8222" width="11.875" style="681" customWidth="1"/>
    <col min="8223" max="8224" width="11.625" style="681" customWidth="1"/>
    <col min="8225" max="8226" width="8.5" style="681" customWidth="1"/>
    <col min="8227" max="8448" width="9" style="681"/>
    <col min="8449" max="8449" width="6.75" style="681" customWidth="1"/>
    <col min="8450" max="8450" width="20.875" style="681" customWidth="1"/>
    <col min="8451" max="8451" width="23.75" style="681" customWidth="1"/>
    <col min="8452" max="8452" width="7.25" style="681" customWidth="1"/>
    <col min="8453" max="8455" width="8.5" style="681" customWidth="1"/>
    <col min="8456" max="8459" width="9.875" style="681" customWidth="1"/>
    <col min="8460" max="8460" width="11.875" style="681" customWidth="1"/>
    <col min="8461" max="8462" width="11.625" style="681" customWidth="1"/>
    <col min="8463" max="8464" width="8.375" style="681" customWidth="1"/>
    <col min="8465" max="8465" width="9.125" style="681" customWidth="1"/>
    <col min="8466" max="8468" width="9.875" style="681" customWidth="1"/>
    <col min="8469" max="8469" width="11.875" style="681" customWidth="1"/>
    <col min="8470" max="8471" width="11.625" style="681" customWidth="1"/>
    <col min="8472" max="8473" width="8.375" style="681" customWidth="1"/>
    <col min="8474" max="8474" width="9.125" style="681" customWidth="1"/>
    <col min="8475" max="8477" width="9.875" style="681" customWidth="1"/>
    <col min="8478" max="8478" width="11.875" style="681" customWidth="1"/>
    <col min="8479" max="8480" width="11.625" style="681" customWidth="1"/>
    <col min="8481" max="8482" width="8.5" style="681" customWidth="1"/>
    <col min="8483" max="8704" width="9" style="681"/>
    <col min="8705" max="8705" width="6.75" style="681" customWidth="1"/>
    <col min="8706" max="8706" width="20.875" style="681" customWidth="1"/>
    <col min="8707" max="8707" width="23.75" style="681" customWidth="1"/>
    <col min="8708" max="8708" width="7.25" style="681" customWidth="1"/>
    <col min="8709" max="8711" width="8.5" style="681" customWidth="1"/>
    <col min="8712" max="8715" width="9.875" style="681" customWidth="1"/>
    <col min="8716" max="8716" width="11.875" style="681" customWidth="1"/>
    <col min="8717" max="8718" width="11.625" style="681" customWidth="1"/>
    <col min="8719" max="8720" width="8.375" style="681" customWidth="1"/>
    <col min="8721" max="8721" width="9.125" style="681" customWidth="1"/>
    <col min="8722" max="8724" width="9.875" style="681" customWidth="1"/>
    <col min="8725" max="8725" width="11.875" style="681" customWidth="1"/>
    <col min="8726" max="8727" width="11.625" style="681" customWidth="1"/>
    <col min="8728" max="8729" width="8.375" style="681" customWidth="1"/>
    <col min="8730" max="8730" width="9.125" style="681" customWidth="1"/>
    <col min="8731" max="8733" width="9.875" style="681" customWidth="1"/>
    <col min="8734" max="8734" width="11.875" style="681" customWidth="1"/>
    <col min="8735" max="8736" width="11.625" style="681" customWidth="1"/>
    <col min="8737" max="8738" width="8.5" style="681" customWidth="1"/>
    <col min="8739" max="8960" width="9" style="681"/>
    <col min="8961" max="8961" width="6.75" style="681" customWidth="1"/>
    <col min="8962" max="8962" width="20.875" style="681" customWidth="1"/>
    <col min="8963" max="8963" width="23.75" style="681" customWidth="1"/>
    <col min="8964" max="8964" width="7.25" style="681" customWidth="1"/>
    <col min="8965" max="8967" width="8.5" style="681" customWidth="1"/>
    <col min="8968" max="8971" width="9.875" style="681" customWidth="1"/>
    <col min="8972" max="8972" width="11.875" style="681" customWidth="1"/>
    <col min="8973" max="8974" width="11.625" style="681" customWidth="1"/>
    <col min="8975" max="8976" width="8.375" style="681" customWidth="1"/>
    <col min="8977" max="8977" width="9.125" style="681" customWidth="1"/>
    <col min="8978" max="8980" width="9.875" style="681" customWidth="1"/>
    <col min="8981" max="8981" width="11.875" style="681" customWidth="1"/>
    <col min="8982" max="8983" width="11.625" style="681" customWidth="1"/>
    <col min="8984" max="8985" width="8.375" style="681" customWidth="1"/>
    <col min="8986" max="8986" width="9.125" style="681" customWidth="1"/>
    <col min="8987" max="8989" width="9.875" style="681" customWidth="1"/>
    <col min="8990" max="8990" width="11.875" style="681" customWidth="1"/>
    <col min="8991" max="8992" width="11.625" style="681" customWidth="1"/>
    <col min="8993" max="8994" width="8.5" style="681" customWidth="1"/>
    <col min="8995" max="9216" width="9" style="681"/>
    <col min="9217" max="9217" width="6.75" style="681" customWidth="1"/>
    <col min="9218" max="9218" width="20.875" style="681" customWidth="1"/>
    <col min="9219" max="9219" width="23.75" style="681" customWidth="1"/>
    <col min="9220" max="9220" width="7.25" style="681" customWidth="1"/>
    <col min="9221" max="9223" width="8.5" style="681" customWidth="1"/>
    <col min="9224" max="9227" width="9.875" style="681" customWidth="1"/>
    <col min="9228" max="9228" width="11.875" style="681" customWidth="1"/>
    <col min="9229" max="9230" width="11.625" style="681" customWidth="1"/>
    <col min="9231" max="9232" width="8.375" style="681" customWidth="1"/>
    <col min="9233" max="9233" width="9.125" style="681" customWidth="1"/>
    <col min="9234" max="9236" width="9.875" style="681" customWidth="1"/>
    <col min="9237" max="9237" width="11.875" style="681" customWidth="1"/>
    <col min="9238" max="9239" width="11.625" style="681" customWidth="1"/>
    <col min="9240" max="9241" width="8.375" style="681" customWidth="1"/>
    <col min="9242" max="9242" width="9.125" style="681" customWidth="1"/>
    <col min="9243" max="9245" width="9.875" style="681" customWidth="1"/>
    <col min="9246" max="9246" width="11.875" style="681" customWidth="1"/>
    <col min="9247" max="9248" width="11.625" style="681" customWidth="1"/>
    <col min="9249" max="9250" width="8.5" style="681" customWidth="1"/>
    <col min="9251" max="9472" width="9" style="681"/>
    <col min="9473" max="9473" width="6.75" style="681" customWidth="1"/>
    <col min="9474" max="9474" width="20.875" style="681" customWidth="1"/>
    <col min="9475" max="9475" width="23.75" style="681" customWidth="1"/>
    <col min="9476" max="9476" width="7.25" style="681" customWidth="1"/>
    <col min="9477" max="9479" width="8.5" style="681" customWidth="1"/>
    <col min="9480" max="9483" width="9.875" style="681" customWidth="1"/>
    <col min="9484" max="9484" width="11.875" style="681" customWidth="1"/>
    <col min="9485" max="9486" width="11.625" style="681" customWidth="1"/>
    <col min="9487" max="9488" width="8.375" style="681" customWidth="1"/>
    <col min="9489" max="9489" width="9.125" style="681" customWidth="1"/>
    <col min="9490" max="9492" width="9.875" style="681" customWidth="1"/>
    <col min="9493" max="9493" width="11.875" style="681" customWidth="1"/>
    <col min="9494" max="9495" width="11.625" style="681" customWidth="1"/>
    <col min="9496" max="9497" width="8.375" style="681" customWidth="1"/>
    <col min="9498" max="9498" width="9.125" style="681" customWidth="1"/>
    <col min="9499" max="9501" width="9.875" style="681" customWidth="1"/>
    <col min="9502" max="9502" width="11.875" style="681" customWidth="1"/>
    <col min="9503" max="9504" width="11.625" style="681" customWidth="1"/>
    <col min="9505" max="9506" width="8.5" style="681" customWidth="1"/>
    <col min="9507" max="9728" width="9" style="681"/>
    <col min="9729" max="9729" width="6.75" style="681" customWidth="1"/>
    <col min="9730" max="9730" width="20.875" style="681" customWidth="1"/>
    <col min="9731" max="9731" width="23.75" style="681" customWidth="1"/>
    <col min="9732" max="9732" width="7.25" style="681" customWidth="1"/>
    <col min="9733" max="9735" width="8.5" style="681" customWidth="1"/>
    <col min="9736" max="9739" width="9.875" style="681" customWidth="1"/>
    <col min="9740" max="9740" width="11.875" style="681" customWidth="1"/>
    <col min="9741" max="9742" width="11.625" style="681" customWidth="1"/>
    <col min="9743" max="9744" width="8.375" style="681" customWidth="1"/>
    <col min="9745" max="9745" width="9.125" style="681" customWidth="1"/>
    <col min="9746" max="9748" width="9.875" style="681" customWidth="1"/>
    <col min="9749" max="9749" width="11.875" style="681" customWidth="1"/>
    <col min="9750" max="9751" width="11.625" style="681" customWidth="1"/>
    <col min="9752" max="9753" width="8.375" style="681" customWidth="1"/>
    <col min="9754" max="9754" width="9.125" style="681" customWidth="1"/>
    <col min="9755" max="9757" width="9.875" style="681" customWidth="1"/>
    <col min="9758" max="9758" width="11.875" style="681" customWidth="1"/>
    <col min="9759" max="9760" width="11.625" style="681" customWidth="1"/>
    <col min="9761" max="9762" width="8.5" style="681" customWidth="1"/>
    <col min="9763" max="9984" width="9" style="681"/>
    <col min="9985" max="9985" width="6.75" style="681" customWidth="1"/>
    <col min="9986" max="9986" width="20.875" style="681" customWidth="1"/>
    <col min="9987" max="9987" width="23.75" style="681" customWidth="1"/>
    <col min="9988" max="9988" width="7.25" style="681" customWidth="1"/>
    <col min="9989" max="9991" width="8.5" style="681" customWidth="1"/>
    <col min="9992" max="9995" width="9.875" style="681" customWidth="1"/>
    <col min="9996" max="9996" width="11.875" style="681" customWidth="1"/>
    <col min="9997" max="9998" width="11.625" style="681" customWidth="1"/>
    <col min="9999" max="10000" width="8.375" style="681" customWidth="1"/>
    <col min="10001" max="10001" width="9.125" style="681" customWidth="1"/>
    <col min="10002" max="10004" width="9.875" style="681" customWidth="1"/>
    <col min="10005" max="10005" width="11.875" style="681" customWidth="1"/>
    <col min="10006" max="10007" width="11.625" style="681" customWidth="1"/>
    <col min="10008" max="10009" width="8.375" style="681" customWidth="1"/>
    <col min="10010" max="10010" width="9.125" style="681" customWidth="1"/>
    <col min="10011" max="10013" width="9.875" style="681" customWidth="1"/>
    <col min="10014" max="10014" width="11.875" style="681" customWidth="1"/>
    <col min="10015" max="10016" width="11.625" style="681" customWidth="1"/>
    <col min="10017" max="10018" width="8.5" style="681" customWidth="1"/>
    <col min="10019" max="10240" width="9" style="681"/>
    <col min="10241" max="10241" width="6.75" style="681" customWidth="1"/>
    <col min="10242" max="10242" width="20.875" style="681" customWidth="1"/>
    <col min="10243" max="10243" width="23.75" style="681" customWidth="1"/>
    <col min="10244" max="10244" width="7.25" style="681" customWidth="1"/>
    <col min="10245" max="10247" width="8.5" style="681" customWidth="1"/>
    <col min="10248" max="10251" width="9.875" style="681" customWidth="1"/>
    <col min="10252" max="10252" width="11.875" style="681" customWidth="1"/>
    <col min="10253" max="10254" width="11.625" style="681" customWidth="1"/>
    <col min="10255" max="10256" width="8.375" style="681" customWidth="1"/>
    <col min="10257" max="10257" width="9.125" style="681" customWidth="1"/>
    <col min="10258" max="10260" width="9.875" style="681" customWidth="1"/>
    <col min="10261" max="10261" width="11.875" style="681" customWidth="1"/>
    <col min="10262" max="10263" width="11.625" style="681" customWidth="1"/>
    <col min="10264" max="10265" width="8.375" style="681" customWidth="1"/>
    <col min="10266" max="10266" width="9.125" style="681" customWidth="1"/>
    <col min="10267" max="10269" width="9.875" style="681" customWidth="1"/>
    <col min="10270" max="10270" width="11.875" style="681" customWidth="1"/>
    <col min="10271" max="10272" width="11.625" style="681" customWidth="1"/>
    <col min="10273" max="10274" width="8.5" style="681" customWidth="1"/>
    <col min="10275" max="10496" width="9" style="681"/>
    <col min="10497" max="10497" width="6.75" style="681" customWidth="1"/>
    <col min="10498" max="10498" width="20.875" style="681" customWidth="1"/>
    <col min="10499" max="10499" width="23.75" style="681" customWidth="1"/>
    <col min="10500" max="10500" width="7.25" style="681" customWidth="1"/>
    <col min="10501" max="10503" width="8.5" style="681" customWidth="1"/>
    <col min="10504" max="10507" width="9.875" style="681" customWidth="1"/>
    <col min="10508" max="10508" width="11.875" style="681" customWidth="1"/>
    <col min="10509" max="10510" width="11.625" style="681" customWidth="1"/>
    <col min="10511" max="10512" width="8.375" style="681" customWidth="1"/>
    <col min="10513" max="10513" width="9.125" style="681" customWidth="1"/>
    <col min="10514" max="10516" width="9.875" style="681" customWidth="1"/>
    <col min="10517" max="10517" width="11.875" style="681" customWidth="1"/>
    <col min="10518" max="10519" width="11.625" style="681" customWidth="1"/>
    <col min="10520" max="10521" width="8.375" style="681" customWidth="1"/>
    <col min="10522" max="10522" width="9.125" style="681" customWidth="1"/>
    <col min="10523" max="10525" width="9.875" style="681" customWidth="1"/>
    <col min="10526" max="10526" width="11.875" style="681" customWidth="1"/>
    <col min="10527" max="10528" width="11.625" style="681" customWidth="1"/>
    <col min="10529" max="10530" width="8.5" style="681" customWidth="1"/>
    <col min="10531" max="10752" width="9" style="681"/>
    <col min="10753" max="10753" width="6.75" style="681" customWidth="1"/>
    <col min="10754" max="10754" width="20.875" style="681" customWidth="1"/>
    <col min="10755" max="10755" width="23.75" style="681" customWidth="1"/>
    <col min="10756" max="10756" width="7.25" style="681" customWidth="1"/>
    <col min="10757" max="10759" width="8.5" style="681" customWidth="1"/>
    <col min="10760" max="10763" width="9.875" style="681" customWidth="1"/>
    <col min="10764" max="10764" width="11.875" style="681" customWidth="1"/>
    <col min="10765" max="10766" width="11.625" style="681" customWidth="1"/>
    <col min="10767" max="10768" width="8.375" style="681" customWidth="1"/>
    <col min="10769" max="10769" width="9.125" style="681" customWidth="1"/>
    <col min="10770" max="10772" width="9.875" style="681" customWidth="1"/>
    <col min="10773" max="10773" width="11.875" style="681" customWidth="1"/>
    <col min="10774" max="10775" width="11.625" style="681" customWidth="1"/>
    <col min="10776" max="10777" width="8.375" style="681" customWidth="1"/>
    <col min="10778" max="10778" width="9.125" style="681" customWidth="1"/>
    <col min="10779" max="10781" width="9.875" style="681" customWidth="1"/>
    <col min="10782" max="10782" width="11.875" style="681" customWidth="1"/>
    <col min="10783" max="10784" width="11.625" style="681" customWidth="1"/>
    <col min="10785" max="10786" width="8.5" style="681" customWidth="1"/>
    <col min="10787" max="11008" width="9" style="681"/>
    <col min="11009" max="11009" width="6.75" style="681" customWidth="1"/>
    <col min="11010" max="11010" width="20.875" style="681" customWidth="1"/>
    <col min="11011" max="11011" width="23.75" style="681" customWidth="1"/>
    <col min="11012" max="11012" width="7.25" style="681" customWidth="1"/>
    <col min="11013" max="11015" width="8.5" style="681" customWidth="1"/>
    <col min="11016" max="11019" width="9.875" style="681" customWidth="1"/>
    <col min="11020" max="11020" width="11.875" style="681" customWidth="1"/>
    <col min="11021" max="11022" width="11.625" style="681" customWidth="1"/>
    <col min="11023" max="11024" width="8.375" style="681" customWidth="1"/>
    <col min="11025" max="11025" width="9.125" style="681" customWidth="1"/>
    <col min="11026" max="11028" width="9.875" style="681" customWidth="1"/>
    <col min="11029" max="11029" width="11.875" style="681" customWidth="1"/>
    <col min="11030" max="11031" width="11.625" style="681" customWidth="1"/>
    <col min="11032" max="11033" width="8.375" style="681" customWidth="1"/>
    <col min="11034" max="11034" width="9.125" style="681" customWidth="1"/>
    <col min="11035" max="11037" width="9.875" style="681" customWidth="1"/>
    <col min="11038" max="11038" width="11.875" style="681" customWidth="1"/>
    <col min="11039" max="11040" width="11.625" style="681" customWidth="1"/>
    <col min="11041" max="11042" width="8.5" style="681" customWidth="1"/>
    <col min="11043" max="11264" width="9" style="681"/>
    <col min="11265" max="11265" width="6.75" style="681" customWidth="1"/>
    <col min="11266" max="11266" width="20.875" style="681" customWidth="1"/>
    <col min="11267" max="11267" width="23.75" style="681" customWidth="1"/>
    <col min="11268" max="11268" width="7.25" style="681" customWidth="1"/>
    <col min="11269" max="11271" width="8.5" style="681" customWidth="1"/>
    <col min="11272" max="11275" width="9.875" style="681" customWidth="1"/>
    <col min="11276" max="11276" width="11.875" style="681" customWidth="1"/>
    <col min="11277" max="11278" width="11.625" style="681" customWidth="1"/>
    <col min="11279" max="11280" width="8.375" style="681" customWidth="1"/>
    <col min="11281" max="11281" width="9.125" style="681" customWidth="1"/>
    <col min="11282" max="11284" width="9.875" style="681" customWidth="1"/>
    <col min="11285" max="11285" width="11.875" style="681" customWidth="1"/>
    <col min="11286" max="11287" width="11.625" style="681" customWidth="1"/>
    <col min="11288" max="11289" width="8.375" style="681" customWidth="1"/>
    <col min="11290" max="11290" width="9.125" style="681" customWidth="1"/>
    <col min="11291" max="11293" width="9.875" style="681" customWidth="1"/>
    <col min="11294" max="11294" width="11.875" style="681" customWidth="1"/>
    <col min="11295" max="11296" width="11.625" style="681" customWidth="1"/>
    <col min="11297" max="11298" width="8.5" style="681" customWidth="1"/>
    <col min="11299" max="11520" width="9" style="681"/>
    <col min="11521" max="11521" width="6.75" style="681" customWidth="1"/>
    <col min="11522" max="11522" width="20.875" style="681" customWidth="1"/>
    <col min="11523" max="11523" width="23.75" style="681" customWidth="1"/>
    <col min="11524" max="11524" width="7.25" style="681" customWidth="1"/>
    <col min="11525" max="11527" width="8.5" style="681" customWidth="1"/>
    <col min="11528" max="11531" width="9.875" style="681" customWidth="1"/>
    <col min="11532" max="11532" width="11.875" style="681" customWidth="1"/>
    <col min="11533" max="11534" width="11.625" style="681" customWidth="1"/>
    <col min="11535" max="11536" width="8.375" style="681" customWidth="1"/>
    <col min="11537" max="11537" width="9.125" style="681" customWidth="1"/>
    <col min="11538" max="11540" width="9.875" style="681" customWidth="1"/>
    <col min="11541" max="11541" width="11.875" style="681" customWidth="1"/>
    <col min="11542" max="11543" width="11.625" style="681" customWidth="1"/>
    <col min="11544" max="11545" width="8.375" style="681" customWidth="1"/>
    <col min="11546" max="11546" width="9.125" style="681" customWidth="1"/>
    <col min="11547" max="11549" width="9.875" style="681" customWidth="1"/>
    <col min="11550" max="11550" width="11.875" style="681" customWidth="1"/>
    <col min="11551" max="11552" width="11.625" style="681" customWidth="1"/>
    <col min="11553" max="11554" width="8.5" style="681" customWidth="1"/>
    <col min="11555" max="11776" width="9" style="681"/>
    <col min="11777" max="11777" width="6.75" style="681" customWidth="1"/>
    <col min="11778" max="11778" width="20.875" style="681" customWidth="1"/>
    <col min="11779" max="11779" width="23.75" style="681" customWidth="1"/>
    <col min="11780" max="11780" width="7.25" style="681" customWidth="1"/>
    <col min="11781" max="11783" width="8.5" style="681" customWidth="1"/>
    <col min="11784" max="11787" width="9.875" style="681" customWidth="1"/>
    <col min="11788" max="11788" width="11.875" style="681" customWidth="1"/>
    <col min="11789" max="11790" width="11.625" style="681" customWidth="1"/>
    <col min="11791" max="11792" width="8.375" style="681" customWidth="1"/>
    <col min="11793" max="11793" width="9.125" style="681" customWidth="1"/>
    <col min="11794" max="11796" width="9.875" style="681" customWidth="1"/>
    <col min="11797" max="11797" width="11.875" style="681" customWidth="1"/>
    <col min="11798" max="11799" width="11.625" style="681" customWidth="1"/>
    <col min="11800" max="11801" width="8.375" style="681" customWidth="1"/>
    <col min="11802" max="11802" width="9.125" style="681" customWidth="1"/>
    <col min="11803" max="11805" width="9.875" style="681" customWidth="1"/>
    <col min="11806" max="11806" width="11.875" style="681" customWidth="1"/>
    <col min="11807" max="11808" width="11.625" style="681" customWidth="1"/>
    <col min="11809" max="11810" width="8.5" style="681" customWidth="1"/>
    <col min="11811" max="12032" width="9" style="681"/>
    <col min="12033" max="12033" width="6.75" style="681" customWidth="1"/>
    <col min="12034" max="12034" width="20.875" style="681" customWidth="1"/>
    <col min="12035" max="12035" width="23.75" style="681" customWidth="1"/>
    <col min="12036" max="12036" width="7.25" style="681" customWidth="1"/>
    <col min="12037" max="12039" width="8.5" style="681" customWidth="1"/>
    <col min="12040" max="12043" width="9.875" style="681" customWidth="1"/>
    <col min="12044" max="12044" width="11.875" style="681" customWidth="1"/>
    <col min="12045" max="12046" width="11.625" style="681" customWidth="1"/>
    <col min="12047" max="12048" width="8.375" style="681" customWidth="1"/>
    <col min="12049" max="12049" width="9.125" style="681" customWidth="1"/>
    <col min="12050" max="12052" width="9.875" style="681" customWidth="1"/>
    <col min="12053" max="12053" width="11.875" style="681" customWidth="1"/>
    <col min="12054" max="12055" width="11.625" style="681" customWidth="1"/>
    <col min="12056" max="12057" width="8.375" style="681" customWidth="1"/>
    <col min="12058" max="12058" width="9.125" style="681" customWidth="1"/>
    <col min="12059" max="12061" width="9.875" style="681" customWidth="1"/>
    <col min="12062" max="12062" width="11.875" style="681" customWidth="1"/>
    <col min="12063" max="12064" width="11.625" style="681" customWidth="1"/>
    <col min="12065" max="12066" width="8.5" style="681" customWidth="1"/>
    <col min="12067" max="12288" width="9" style="681"/>
    <col min="12289" max="12289" width="6.75" style="681" customWidth="1"/>
    <col min="12290" max="12290" width="20.875" style="681" customWidth="1"/>
    <col min="12291" max="12291" width="23.75" style="681" customWidth="1"/>
    <col min="12292" max="12292" width="7.25" style="681" customWidth="1"/>
    <col min="12293" max="12295" width="8.5" style="681" customWidth="1"/>
    <col min="12296" max="12299" width="9.875" style="681" customWidth="1"/>
    <col min="12300" max="12300" width="11.875" style="681" customWidth="1"/>
    <col min="12301" max="12302" width="11.625" style="681" customWidth="1"/>
    <col min="12303" max="12304" width="8.375" style="681" customWidth="1"/>
    <col min="12305" max="12305" width="9.125" style="681" customWidth="1"/>
    <col min="12306" max="12308" width="9.875" style="681" customWidth="1"/>
    <col min="12309" max="12309" width="11.875" style="681" customWidth="1"/>
    <col min="12310" max="12311" width="11.625" style="681" customWidth="1"/>
    <col min="12312" max="12313" width="8.375" style="681" customWidth="1"/>
    <col min="12314" max="12314" width="9.125" style="681" customWidth="1"/>
    <col min="12315" max="12317" width="9.875" style="681" customWidth="1"/>
    <col min="12318" max="12318" width="11.875" style="681" customWidth="1"/>
    <col min="12319" max="12320" width="11.625" style="681" customWidth="1"/>
    <col min="12321" max="12322" width="8.5" style="681" customWidth="1"/>
    <col min="12323" max="12544" width="9" style="681"/>
    <col min="12545" max="12545" width="6.75" style="681" customWidth="1"/>
    <col min="12546" max="12546" width="20.875" style="681" customWidth="1"/>
    <col min="12547" max="12547" width="23.75" style="681" customWidth="1"/>
    <col min="12548" max="12548" width="7.25" style="681" customWidth="1"/>
    <col min="12549" max="12551" width="8.5" style="681" customWidth="1"/>
    <col min="12552" max="12555" width="9.875" style="681" customWidth="1"/>
    <col min="12556" max="12556" width="11.875" style="681" customWidth="1"/>
    <col min="12557" max="12558" width="11.625" style="681" customWidth="1"/>
    <col min="12559" max="12560" width="8.375" style="681" customWidth="1"/>
    <col min="12561" max="12561" width="9.125" style="681" customWidth="1"/>
    <col min="12562" max="12564" width="9.875" style="681" customWidth="1"/>
    <col min="12565" max="12565" width="11.875" style="681" customWidth="1"/>
    <col min="12566" max="12567" width="11.625" style="681" customWidth="1"/>
    <col min="12568" max="12569" width="8.375" style="681" customWidth="1"/>
    <col min="12570" max="12570" width="9.125" style="681" customWidth="1"/>
    <col min="12571" max="12573" width="9.875" style="681" customWidth="1"/>
    <col min="12574" max="12574" width="11.875" style="681" customWidth="1"/>
    <col min="12575" max="12576" width="11.625" style="681" customWidth="1"/>
    <col min="12577" max="12578" width="8.5" style="681" customWidth="1"/>
    <col min="12579" max="12800" width="9" style="681"/>
    <col min="12801" max="12801" width="6.75" style="681" customWidth="1"/>
    <col min="12802" max="12802" width="20.875" style="681" customWidth="1"/>
    <col min="12803" max="12803" width="23.75" style="681" customWidth="1"/>
    <col min="12804" max="12804" width="7.25" style="681" customWidth="1"/>
    <col min="12805" max="12807" width="8.5" style="681" customWidth="1"/>
    <col min="12808" max="12811" width="9.875" style="681" customWidth="1"/>
    <col min="12812" max="12812" width="11.875" style="681" customWidth="1"/>
    <col min="12813" max="12814" width="11.625" style="681" customWidth="1"/>
    <col min="12815" max="12816" width="8.375" style="681" customWidth="1"/>
    <col min="12817" max="12817" width="9.125" style="681" customWidth="1"/>
    <col min="12818" max="12820" width="9.875" style="681" customWidth="1"/>
    <col min="12821" max="12821" width="11.875" style="681" customWidth="1"/>
    <col min="12822" max="12823" width="11.625" style="681" customWidth="1"/>
    <col min="12824" max="12825" width="8.375" style="681" customWidth="1"/>
    <col min="12826" max="12826" width="9.125" style="681" customWidth="1"/>
    <col min="12827" max="12829" width="9.875" style="681" customWidth="1"/>
    <col min="12830" max="12830" width="11.875" style="681" customWidth="1"/>
    <col min="12831" max="12832" width="11.625" style="681" customWidth="1"/>
    <col min="12833" max="12834" width="8.5" style="681" customWidth="1"/>
    <col min="12835" max="13056" width="9" style="681"/>
    <col min="13057" max="13057" width="6.75" style="681" customWidth="1"/>
    <col min="13058" max="13058" width="20.875" style="681" customWidth="1"/>
    <col min="13059" max="13059" width="23.75" style="681" customWidth="1"/>
    <col min="13060" max="13060" width="7.25" style="681" customWidth="1"/>
    <col min="13061" max="13063" width="8.5" style="681" customWidth="1"/>
    <col min="13064" max="13067" width="9.875" style="681" customWidth="1"/>
    <col min="13068" max="13068" width="11.875" style="681" customWidth="1"/>
    <col min="13069" max="13070" width="11.625" style="681" customWidth="1"/>
    <col min="13071" max="13072" width="8.375" style="681" customWidth="1"/>
    <col min="13073" max="13073" width="9.125" style="681" customWidth="1"/>
    <col min="13074" max="13076" width="9.875" style="681" customWidth="1"/>
    <col min="13077" max="13077" width="11.875" style="681" customWidth="1"/>
    <col min="13078" max="13079" width="11.625" style="681" customWidth="1"/>
    <col min="13080" max="13081" width="8.375" style="681" customWidth="1"/>
    <col min="13082" max="13082" width="9.125" style="681" customWidth="1"/>
    <col min="13083" max="13085" width="9.875" style="681" customWidth="1"/>
    <col min="13086" max="13086" width="11.875" style="681" customWidth="1"/>
    <col min="13087" max="13088" width="11.625" style="681" customWidth="1"/>
    <col min="13089" max="13090" width="8.5" style="681" customWidth="1"/>
    <col min="13091" max="13312" width="9" style="681"/>
    <col min="13313" max="13313" width="6.75" style="681" customWidth="1"/>
    <col min="13314" max="13314" width="20.875" style="681" customWidth="1"/>
    <col min="13315" max="13315" width="23.75" style="681" customWidth="1"/>
    <col min="13316" max="13316" width="7.25" style="681" customWidth="1"/>
    <col min="13317" max="13319" width="8.5" style="681" customWidth="1"/>
    <col min="13320" max="13323" width="9.875" style="681" customWidth="1"/>
    <col min="13324" max="13324" width="11.875" style="681" customWidth="1"/>
    <col min="13325" max="13326" width="11.625" style="681" customWidth="1"/>
    <col min="13327" max="13328" width="8.375" style="681" customWidth="1"/>
    <col min="13329" max="13329" width="9.125" style="681" customWidth="1"/>
    <col min="13330" max="13332" width="9.875" style="681" customWidth="1"/>
    <col min="13333" max="13333" width="11.875" style="681" customWidth="1"/>
    <col min="13334" max="13335" width="11.625" style="681" customWidth="1"/>
    <col min="13336" max="13337" width="8.375" style="681" customWidth="1"/>
    <col min="13338" max="13338" width="9.125" style="681" customWidth="1"/>
    <col min="13339" max="13341" width="9.875" style="681" customWidth="1"/>
    <col min="13342" max="13342" width="11.875" style="681" customWidth="1"/>
    <col min="13343" max="13344" width="11.625" style="681" customWidth="1"/>
    <col min="13345" max="13346" width="8.5" style="681" customWidth="1"/>
    <col min="13347" max="13568" width="9" style="681"/>
    <col min="13569" max="13569" width="6.75" style="681" customWidth="1"/>
    <col min="13570" max="13570" width="20.875" style="681" customWidth="1"/>
    <col min="13571" max="13571" width="23.75" style="681" customWidth="1"/>
    <col min="13572" max="13572" width="7.25" style="681" customWidth="1"/>
    <col min="13573" max="13575" width="8.5" style="681" customWidth="1"/>
    <col min="13576" max="13579" width="9.875" style="681" customWidth="1"/>
    <col min="13580" max="13580" width="11.875" style="681" customWidth="1"/>
    <col min="13581" max="13582" width="11.625" style="681" customWidth="1"/>
    <col min="13583" max="13584" width="8.375" style="681" customWidth="1"/>
    <col min="13585" max="13585" width="9.125" style="681" customWidth="1"/>
    <col min="13586" max="13588" width="9.875" style="681" customWidth="1"/>
    <col min="13589" max="13589" width="11.875" style="681" customWidth="1"/>
    <col min="13590" max="13591" width="11.625" style="681" customWidth="1"/>
    <col min="13592" max="13593" width="8.375" style="681" customWidth="1"/>
    <col min="13594" max="13594" width="9.125" style="681" customWidth="1"/>
    <col min="13595" max="13597" width="9.875" style="681" customWidth="1"/>
    <col min="13598" max="13598" width="11.875" style="681" customWidth="1"/>
    <col min="13599" max="13600" width="11.625" style="681" customWidth="1"/>
    <col min="13601" max="13602" width="8.5" style="681" customWidth="1"/>
    <col min="13603" max="13824" width="9" style="681"/>
    <col min="13825" max="13825" width="6.75" style="681" customWidth="1"/>
    <col min="13826" max="13826" width="20.875" style="681" customWidth="1"/>
    <col min="13827" max="13827" width="23.75" style="681" customWidth="1"/>
    <col min="13828" max="13828" width="7.25" style="681" customWidth="1"/>
    <col min="13829" max="13831" width="8.5" style="681" customWidth="1"/>
    <col min="13832" max="13835" width="9.875" style="681" customWidth="1"/>
    <col min="13836" max="13836" width="11.875" style="681" customWidth="1"/>
    <col min="13837" max="13838" width="11.625" style="681" customWidth="1"/>
    <col min="13839" max="13840" width="8.375" style="681" customWidth="1"/>
    <col min="13841" max="13841" width="9.125" style="681" customWidth="1"/>
    <col min="13842" max="13844" width="9.875" style="681" customWidth="1"/>
    <col min="13845" max="13845" width="11.875" style="681" customWidth="1"/>
    <col min="13846" max="13847" width="11.625" style="681" customWidth="1"/>
    <col min="13848" max="13849" width="8.375" style="681" customWidth="1"/>
    <col min="13850" max="13850" width="9.125" style="681" customWidth="1"/>
    <col min="13851" max="13853" width="9.875" style="681" customWidth="1"/>
    <col min="13854" max="13854" width="11.875" style="681" customWidth="1"/>
    <col min="13855" max="13856" width="11.625" style="681" customWidth="1"/>
    <col min="13857" max="13858" width="8.5" style="681" customWidth="1"/>
    <col min="13859" max="14080" width="9" style="681"/>
    <col min="14081" max="14081" width="6.75" style="681" customWidth="1"/>
    <col min="14082" max="14082" width="20.875" style="681" customWidth="1"/>
    <col min="14083" max="14083" width="23.75" style="681" customWidth="1"/>
    <col min="14084" max="14084" width="7.25" style="681" customWidth="1"/>
    <col min="14085" max="14087" width="8.5" style="681" customWidth="1"/>
    <col min="14088" max="14091" width="9.875" style="681" customWidth="1"/>
    <col min="14092" max="14092" width="11.875" style="681" customWidth="1"/>
    <col min="14093" max="14094" width="11.625" style="681" customWidth="1"/>
    <col min="14095" max="14096" width="8.375" style="681" customWidth="1"/>
    <col min="14097" max="14097" width="9.125" style="681" customWidth="1"/>
    <col min="14098" max="14100" width="9.875" style="681" customWidth="1"/>
    <col min="14101" max="14101" width="11.875" style="681" customWidth="1"/>
    <col min="14102" max="14103" width="11.625" style="681" customWidth="1"/>
    <col min="14104" max="14105" width="8.375" style="681" customWidth="1"/>
    <col min="14106" max="14106" width="9.125" style="681" customWidth="1"/>
    <col min="14107" max="14109" width="9.875" style="681" customWidth="1"/>
    <col min="14110" max="14110" width="11.875" style="681" customWidth="1"/>
    <col min="14111" max="14112" width="11.625" style="681" customWidth="1"/>
    <col min="14113" max="14114" width="8.5" style="681" customWidth="1"/>
    <col min="14115" max="14336" width="9" style="681"/>
    <col min="14337" max="14337" width="6.75" style="681" customWidth="1"/>
    <col min="14338" max="14338" width="20.875" style="681" customWidth="1"/>
    <col min="14339" max="14339" width="23.75" style="681" customWidth="1"/>
    <col min="14340" max="14340" width="7.25" style="681" customWidth="1"/>
    <col min="14341" max="14343" width="8.5" style="681" customWidth="1"/>
    <col min="14344" max="14347" width="9.875" style="681" customWidth="1"/>
    <col min="14348" max="14348" width="11.875" style="681" customWidth="1"/>
    <col min="14349" max="14350" width="11.625" style="681" customWidth="1"/>
    <col min="14351" max="14352" width="8.375" style="681" customWidth="1"/>
    <col min="14353" max="14353" width="9.125" style="681" customWidth="1"/>
    <col min="14354" max="14356" width="9.875" style="681" customWidth="1"/>
    <col min="14357" max="14357" width="11.875" style="681" customWidth="1"/>
    <col min="14358" max="14359" width="11.625" style="681" customWidth="1"/>
    <col min="14360" max="14361" width="8.375" style="681" customWidth="1"/>
    <col min="14362" max="14362" width="9.125" style="681" customWidth="1"/>
    <col min="14363" max="14365" width="9.875" style="681" customWidth="1"/>
    <col min="14366" max="14366" width="11.875" style="681" customWidth="1"/>
    <col min="14367" max="14368" width="11.625" style="681" customWidth="1"/>
    <col min="14369" max="14370" width="8.5" style="681" customWidth="1"/>
    <col min="14371" max="14592" width="9" style="681"/>
    <col min="14593" max="14593" width="6.75" style="681" customWidth="1"/>
    <col min="14594" max="14594" width="20.875" style="681" customWidth="1"/>
    <col min="14595" max="14595" width="23.75" style="681" customWidth="1"/>
    <col min="14596" max="14596" width="7.25" style="681" customWidth="1"/>
    <col min="14597" max="14599" width="8.5" style="681" customWidth="1"/>
    <col min="14600" max="14603" width="9.875" style="681" customWidth="1"/>
    <col min="14604" max="14604" width="11.875" style="681" customWidth="1"/>
    <col min="14605" max="14606" width="11.625" style="681" customWidth="1"/>
    <col min="14607" max="14608" width="8.375" style="681" customWidth="1"/>
    <col min="14609" max="14609" width="9.125" style="681" customWidth="1"/>
    <col min="14610" max="14612" width="9.875" style="681" customWidth="1"/>
    <col min="14613" max="14613" width="11.875" style="681" customWidth="1"/>
    <col min="14614" max="14615" width="11.625" style="681" customWidth="1"/>
    <col min="14616" max="14617" width="8.375" style="681" customWidth="1"/>
    <col min="14618" max="14618" width="9.125" style="681" customWidth="1"/>
    <col min="14619" max="14621" width="9.875" style="681" customWidth="1"/>
    <col min="14622" max="14622" width="11.875" style="681" customWidth="1"/>
    <col min="14623" max="14624" width="11.625" style="681" customWidth="1"/>
    <col min="14625" max="14626" width="8.5" style="681" customWidth="1"/>
    <col min="14627" max="14848" width="9" style="681"/>
    <col min="14849" max="14849" width="6.75" style="681" customWidth="1"/>
    <col min="14850" max="14850" width="20.875" style="681" customWidth="1"/>
    <col min="14851" max="14851" width="23.75" style="681" customWidth="1"/>
    <col min="14852" max="14852" width="7.25" style="681" customWidth="1"/>
    <col min="14853" max="14855" width="8.5" style="681" customWidth="1"/>
    <col min="14856" max="14859" width="9.875" style="681" customWidth="1"/>
    <col min="14860" max="14860" width="11.875" style="681" customWidth="1"/>
    <col min="14861" max="14862" width="11.625" style="681" customWidth="1"/>
    <col min="14863" max="14864" width="8.375" style="681" customWidth="1"/>
    <col min="14865" max="14865" width="9.125" style="681" customWidth="1"/>
    <col min="14866" max="14868" width="9.875" style="681" customWidth="1"/>
    <col min="14869" max="14869" width="11.875" style="681" customWidth="1"/>
    <col min="14870" max="14871" width="11.625" style="681" customWidth="1"/>
    <col min="14872" max="14873" width="8.375" style="681" customWidth="1"/>
    <col min="14874" max="14874" width="9.125" style="681" customWidth="1"/>
    <col min="14875" max="14877" width="9.875" style="681" customWidth="1"/>
    <col min="14878" max="14878" width="11.875" style="681" customWidth="1"/>
    <col min="14879" max="14880" width="11.625" style="681" customWidth="1"/>
    <col min="14881" max="14882" width="8.5" style="681" customWidth="1"/>
    <col min="14883" max="15104" width="9" style="681"/>
    <col min="15105" max="15105" width="6.75" style="681" customWidth="1"/>
    <col min="15106" max="15106" width="20.875" style="681" customWidth="1"/>
    <col min="15107" max="15107" width="23.75" style="681" customWidth="1"/>
    <col min="15108" max="15108" width="7.25" style="681" customWidth="1"/>
    <col min="15109" max="15111" width="8.5" style="681" customWidth="1"/>
    <col min="15112" max="15115" width="9.875" style="681" customWidth="1"/>
    <col min="15116" max="15116" width="11.875" style="681" customWidth="1"/>
    <col min="15117" max="15118" width="11.625" style="681" customWidth="1"/>
    <col min="15119" max="15120" width="8.375" style="681" customWidth="1"/>
    <col min="15121" max="15121" width="9.125" style="681" customWidth="1"/>
    <col min="15122" max="15124" width="9.875" style="681" customWidth="1"/>
    <col min="15125" max="15125" width="11.875" style="681" customWidth="1"/>
    <col min="15126" max="15127" width="11.625" style="681" customWidth="1"/>
    <col min="15128" max="15129" width="8.375" style="681" customWidth="1"/>
    <col min="15130" max="15130" width="9.125" style="681" customWidth="1"/>
    <col min="15131" max="15133" width="9.875" style="681" customWidth="1"/>
    <col min="15134" max="15134" width="11.875" style="681" customWidth="1"/>
    <col min="15135" max="15136" width="11.625" style="681" customWidth="1"/>
    <col min="15137" max="15138" width="8.5" style="681" customWidth="1"/>
    <col min="15139" max="15360" width="9" style="681"/>
    <col min="15361" max="15361" width="6.75" style="681" customWidth="1"/>
    <col min="15362" max="15362" width="20.875" style="681" customWidth="1"/>
    <col min="15363" max="15363" width="23.75" style="681" customWidth="1"/>
    <col min="15364" max="15364" width="7.25" style="681" customWidth="1"/>
    <col min="15365" max="15367" width="8.5" style="681" customWidth="1"/>
    <col min="15368" max="15371" width="9.875" style="681" customWidth="1"/>
    <col min="15372" max="15372" width="11.875" style="681" customWidth="1"/>
    <col min="15373" max="15374" width="11.625" style="681" customWidth="1"/>
    <col min="15375" max="15376" width="8.375" style="681" customWidth="1"/>
    <col min="15377" max="15377" width="9.125" style="681" customWidth="1"/>
    <col min="15378" max="15380" width="9.875" style="681" customWidth="1"/>
    <col min="15381" max="15381" width="11.875" style="681" customWidth="1"/>
    <col min="15382" max="15383" width="11.625" style="681" customWidth="1"/>
    <col min="15384" max="15385" width="8.375" style="681" customWidth="1"/>
    <col min="15386" max="15386" width="9.125" style="681" customWidth="1"/>
    <col min="15387" max="15389" width="9.875" style="681" customWidth="1"/>
    <col min="15390" max="15390" width="11.875" style="681" customWidth="1"/>
    <col min="15391" max="15392" width="11.625" style="681" customWidth="1"/>
    <col min="15393" max="15394" width="8.5" style="681" customWidth="1"/>
    <col min="15395" max="15616" width="9" style="681"/>
    <col min="15617" max="15617" width="6.75" style="681" customWidth="1"/>
    <col min="15618" max="15618" width="20.875" style="681" customWidth="1"/>
    <col min="15619" max="15619" width="23.75" style="681" customWidth="1"/>
    <col min="15620" max="15620" width="7.25" style="681" customWidth="1"/>
    <col min="15621" max="15623" width="8.5" style="681" customWidth="1"/>
    <col min="15624" max="15627" width="9.875" style="681" customWidth="1"/>
    <col min="15628" max="15628" width="11.875" style="681" customWidth="1"/>
    <col min="15629" max="15630" width="11.625" style="681" customWidth="1"/>
    <col min="15631" max="15632" width="8.375" style="681" customWidth="1"/>
    <col min="15633" max="15633" width="9.125" style="681" customWidth="1"/>
    <col min="15634" max="15636" width="9.875" style="681" customWidth="1"/>
    <col min="15637" max="15637" width="11.875" style="681" customWidth="1"/>
    <col min="15638" max="15639" width="11.625" style="681" customWidth="1"/>
    <col min="15640" max="15641" width="8.375" style="681" customWidth="1"/>
    <col min="15642" max="15642" width="9.125" style="681" customWidth="1"/>
    <col min="15643" max="15645" width="9.875" style="681" customWidth="1"/>
    <col min="15646" max="15646" width="11.875" style="681" customWidth="1"/>
    <col min="15647" max="15648" width="11.625" style="681" customWidth="1"/>
    <col min="15649" max="15650" width="8.5" style="681" customWidth="1"/>
    <col min="15651" max="15872" width="9" style="681"/>
    <col min="15873" max="15873" width="6.75" style="681" customWidth="1"/>
    <col min="15874" max="15874" width="20.875" style="681" customWidth="1"/>
    <col min="15875" max="15875" width="23.75" style="681" customWidth="1"/>
    <col min="15876" max="15876" width="7.25" style="681" customWidth="1"/>
    <col min="15877" max="15879" width="8.5" style="681" customWidth="1"/>
    <col min="15880" max="15883" width="9.875" style="681" customWidth="1"/>
    <col min="15884" max="15884" width="11.875" style="681" customWidth="1"/>
    <col min="15885" max="15886" width="11.625" style="681" customWidth="1"/>
    <col min="15887" max="15888" width="8.375" style="681" customWidth="1"/>
    <col min="15889" max="15889" width="9.125" style="681" customWidth="1"/>
    <col min="15890" max="15892" width="9.875" style="681" customWidth="1"/>
    <col min="15893" max="15893" width="11.875" style="681" customWidth="1"/>
    <col min="15894" max="15895" width="11.625" style="681" customWidth="1"/>
    <col min="15896" max="15897" width="8.375" style="681" customWidth="1"/>
    <col min="15898" max="15898" width="9.125" style="681" customWidth="1"/>
    <col min="15899" max="15901" width="9.875" style="681" customWidth="1"/>
    <col min="15902" max="15902" width="11.875" style="681" customWidth="1"/>
    <col min="15903" max="15904" width="11.625" style="681" customWidth="1"/>
    <col min="15905" max="15906" width="8.5" style="681" customWidth="1"/>
    <col min="15907" max="16128" width="9" style="681"/>
    <col min="16129" max="16129" width="6.75" style="681" customWidth="1"/>
    <col min="16130" max="16130" width="20.875" style="681" customWidth="1"/>
    <col min="16131" max="16131" width="23.75" style="681" customWidth="1"/>
    <col min="16132" max="16132" width="7.25" style="681" customWidth="1"/>
    <col min="16133" max="16135" width="8.5" style="681" customWidth="1"/>
    <col min="16136" max="16139" width="9.875" style="681" customWidth="1"/>
    <col min="16140" max="16140" width="11.875" style="681" customWidth="1"/>
    <col min="16141" max="16142" width="11.625" style="681" customWidth="1"/>
    <col min="16143" max="16144" width="8.375" style="681" customWidth="1"/>
    <col min="16145" max="16145" width="9.125" style="681" customWidth="1"/>
    <col min="16146" max="16148" width="9.875" style="681" customWidth="1"/>
    <col min="16149" max="16149" width="11.875" style="681" customWidth="1"/>
    <col min="16150" max="16151" width="11.625" style="681" customWidth="1"/>
    <col min="16152" max="16153" width="8.375" style="681" customWidth="1"/>
    <col min="16154" max="16154" width="9.125" style="681" customWidth="1"/>
    <col min="16155" max="16157" width="9.875" style="681" customWidth="1"/>
    <col min="16158" max="16158" width="11.875" style="681" customWidth="1"/>
    <col min="16159" max="16160" width="11.625" style="681" customWidth="1"/>
    <col min="16161" max="16162" width="8.5" style="681" customWidth="1"/>
    <col min="16163" max="16384" width="9" style="681"/>
  </cols>
  <sheetData>
    <row r="1" spans="1:34" ht="13.5" customHeight="1">
      <c r="A1" s="680"/>
      <c r="B1" s="680"/>
      <c r="C1" s="680"/>
      <c r="D1" s="680"/>
      <c r="E1" s="680"/>
      <c r="F1" s="680"/>
      <c r="G1" s="680"/>
      <c r="H1" s="1425"/>
      <c r="I1" s="1425"/>
      <c r="J1" s="1425"/>
      <c r="K1" s="1425"/>
      <c r="L1" s="1425"/>
      <c r="M1" s="1425"/>
      <c r="N1" s="1425"/>
      <c r="O1" s="1425"/>
      <c r="P1" s="2169" t="s">
        <v>1082</v>
      </c>
    </row>
    <row r="2" spans="1:34" ht="13.5" customHeight="1" thickBot="1">
      <c r="A2" s="682" t="s">
        <v>964</v>
      </c>
      <c r="B2" s="680"/>
      <c r="C2" s="680"/>
      <c r="D2" s="680"/>
      <c r="E2" s="680"/>
      <c r="F2" s="680"/>
      <c r="G2" s="680"/>
      <c r="H2" s="1425"/>
      <c r="I2" s="1425"/>
      <c r="J2" s="1425"/>
      <c r="K2" s="1425"/>
      <c r="L2" s="1425"/>
      <c r="M2" s="1425"/>
      <c r="N2" s="1425"/>
      <c r="O2" s="1425"/>
      <c r="P2" s="2170"/>
      <c r="AH2" s="1426" t="s">
        <v>1082</v>
      </c>
    </row>
    <row r="3" spans="1:34" s="1427" customFormat="1" ht="9">
      <c r="A3" s="2131" t="s">
        <v>965</v>
      </c>
      <c r="B3" s="2134" t="s">
        <v>660</v>
      </c>
      <c r="C3" s="2137" t="s">
        <v>661</v>
      </c>
      <c r="D3" s="2138"/>
      <c r="E3" s="2138"/>
      <c r="F3" s="2138"/>
      <c r="G3" s="2139"/>
      <c r="H3" s="2146" t="s">
        <v>966</v>
      </c>
      <c r="I3" s="2146"/>
      <c r="J3" s="2146"/>
      <c r="K3" s="2146"/>
      <c r="L3" s="2146"/>
      <c r="M3" s="2146"/>
      <c r="N3" s="2146"/>
      <c r="O3" s="2146"/>
      <c r="P3" s="2146"/>
      <c r="Q3" s="2146"/>
      <c r="R3" s="2146"/>
      <c r="S3" s="2146"/>
      <c r="T3" s="2146"/>
      <c r="U3" s="2146"/>
      <c r="V3" s="2146"/>
      <c r="W3" s="2146"/>
      <c r="X3" s="2146"/>
      <c r="Y3" s="2146"/>
      <c r="Z3" s="2146"/>
      <c r="AA3" s="2146"/>
      <c r="AB3" s="2146"/>
      <c r="AC3" s="2146"/>
      <c r="AD3" s="2146"/>
      <c r="AE3" s="2146"/>
      <c r="AF3" s="2146"/>
      <c r="AG3" s="2146"/>
      <c r="AH3" s="2147"/>
    </row>
    <row r="4" spans="1:34" s="1427" customFormat="1" ht="21.75" customHeight="1">
      <c r="A4" s="2132"/>
      <c r="B4" s="2135"/>
      <c r="C4" s="2140"/>
      <c r="D4" s="2141"/>
      <c r="E4" s="2141"/>
      <c r="F4" s="2141"/>
      <c r="G4" s="2142"/>
      <c r="H4" s="2148" t="s">
        <v>962</v>
      </c>
      <c r="I4" s="2148"/>
      <c r="J4" s="2148"/>
      <c r="K4" s="2148"/>
      <c r="L4" s="2148"/>
      <c r="M4" s="2148"/>
      <c r="N4" s="2148"/>
      <c r="O4" s="2148"/>
      <c r="P4" s="2148"/>
      <c r="Q4" s="2149" t="s">
        <v>961</v>
      </c>
      <c r="R4" s="2149"/>
      <c r="S4" s="2149"/>
      <c r="T4" s="2149"/>
      <c r="U4" s="2149"/>
      <c r="V4" s="2149"/>
      <c r="W4" s="2149"/>
      <c r="X4" s="2149"/>
      <c r="Y4" s="2149"/>
      <c r="Z4" s="2149" t="s">
        <v>962</v>
      </c>
      <c r="AA4" s="2149"/>
      <c r="AB4" s="2149"/>
      <c r="AC4" s="2149"/>
      <c r="AD4" s="2149"/>
      <c r="AE4" s="2149"/>
      <c r="AF4" s="2149"/>
      <c r="AG4" s="2149"/>
      <c r="AH4" s="2150"/>
    </row>
    <row r="5" spans="1:34" s="1427" customFormat="1" ht="9">
      <c r="A5" s="2132"/>
      <c r="B5" s="2135"/>
      <c r="C5" s="2143"/>
      <c r="D5" s="2144"/>
      <c r="E5" s="2144"/>
      <c r="F5" s="2144"/>
      <c r="G5" s="2145"/>
      <c r="H5" s="2151" t="s">
        <v>9</v>
      </c>
      <c r="I5" s="2152"/>
      <c r="J5" s="2152"/>
      <c r="K5" s="2152"/>
      <c r="L5" s="2152"/>
      <c r="M5" s="2152"/>
      <c r="N5" s="2152"/>
      <c r="O5" s="2152"/>
      <c r="P5" s="2152"/>
      <c r="Q5" s="2152"/>
      <c r="R5" s="2152"/>
      <c r="S5" s="2152"/>
      <c r="T5" s="2152"/>
      <c r="U5" s="2152"/>
      <c r="V5" s="2152"/>
      <c r="W5" s="2152"/>
      <c r="X5" s="2152"/>
      <c r="Y5" s="2152"/>
      <c r="Z5" s="2152"/>
      <c r="AA5" s="2152"/>
      <c r="AB5" s="2152"/>
      <c r="AC5" s="2152"/>
      <c r="AD5" s="2152"/>
      <c r="AE5" s="2152"/>
      <c r="AF5" s="2152"/>
      <c r="AG5" s="2152"/>
      <c r="AH5" s="2153"/>
    </row>
    <row r="6" spans="1:34" ht="24" customHeight="1">
      <c r="A6" s="2132"/>
      <c r="B6" s="2135"/>
      <c r="C6" s="2154" t="s">
        <v>662</v>
      </c>
      <c r="D6" s="2154" t="s">
        <v>967</v>
      </c>
      <c r="E6" s="2155" t="s">
        <v>968</v>
      </c>
      <c r="F6" s="2156"/>
      <c r="G6" s="2156"/>
      <c r="H6" s="2157" t="s">
        <v>969</v>
      </c>
      <c r="I6" s="2155" t="s">
        <v>103</v>
      </c>
      <c r="J6" s="2156"/>
      <c r="K6" s="2156"/>
      <c r="L6" s="2159"/>
      <c r="M6" s="2155" t="s">
        <v>970</v>
      </c>
      <c r="N6" s="2159"/>
      <c r="O6" s="2160" t="s">
        <v>971</v>
      </c>
      <c r="P6" s="2160" t="s">
        <v>972</v>
      </c>
      <c r="Q6" s="2171" t="s">
        <v>1071</v>
      </c>
      <c r="R6" s="2162" t="s">
        <v>103</v>
      </c>
      <c r="S6" s="2163"/>
      <c r="T6" s="2163"/>
      <c r="U6" s="2164"/>
      <c r="V6" s="2162" t="s">
        <v>970</v>
      </c>
      <c r="W6" s="2164"/>
      <c r="X6" s="2165" t="s">
        <v>971</v>
      </c>
      <c r="Y6" s="2173" t="s">
        <v>972</v>
      </c>
      <c r="Z6" s="2175" t="s">
        <v>1072</v>
      </c>
      <c r="AA6" s="2162" t="s">
        <v>103</v>
      </c>
      <c r="AB6" s="2163"/>
      <c r="AC6" s="2163"/>
      <c r="AD6" s="2164"/>
      <c r="AE6" s="2162" t="s">
        <v>970</v>
      </c>
      <c r="AF6" s="2164"/>
      <c r="AG6" s="2165" t="s">
        <v>971</v>
      </c>
      <c r="AH6" s="2167" t="s">
        <v>972</v>
      </c>
    </row>
    <row r="7" spans="1:34" ht="18">
      <c r="A7" s="2133"/>
      <c r="B7" s="2136"/>
      <c r="C7" s="2154"/>
      <c r="D7" s="2154"/>
      <c r="E7" s="1428" t="s">
        <v>961</v>
      </c>
      <c r="F7" s="1429" t="s">
        <v>962</v>
      </c>
      <c r="G7" s="1429" t="s">
        <v>963</v>
      </c>
      <c r="H7" s="2158"/>
      <c r="I7" s="1428" t="s">
        <v>973</v>
      </c>
      <c r="J7" s="1428" t="s">
        <v>974</v>
      </c>
      <c r="K7" s="1428" t="s">
        <v>975</v>
      </c>
      <c r="L7" s="1428" t="s">
        <v>976</v>
      </c>
      <c r="M7" s="1428" t="s">
        <v>977</v>
      </c>
      <c r="N7" s="1428" t="s">
        <v>978</v>
      </c>
      <c r="O7" s="2161"/>
      <c r="P7" s="2161"/>
      <c r="Q7" s="2172"/>
      <c r="R7" s="1430" t="s">
        <v>973</v>
      </c>
      <c r="S7" s="1430" t="s">
        <v>974</v>
      </c>
      <c r="T7" s="1430" t="s">
        <v>975</v>
      </c>
      <c r="U7" s="1430" t="s">
        <v>976</v>
      </c>
      <c r="V7" s="1430" t="s">
        <v>977</v>
      </c>
      <c r="W7" s="1430" t="s">
        <v>978</v>
      </c>
      <c r="X7" s="2166"/>
      <c r="Y7" s="2174"/>
      <c r="Z7" s="2176"/>
      <c r="AA7" s="1430" t="s">
        <v>973</v>
      </c>
      <c r="AB7" s="1430" t="s">
        <v>974</v>
      </c>
      <c r="AC7" s="1430" t="s">
        <v>975</v>
      </c>
      <c r="AD7" s="1430" t="s">
        <v>976</v>
      </c>
      <c r="AE7" s="1430" t="s">
        <v>977</v>
      </c>
      <c r="AF7" s="1430" t="s">
        <v>978</v>
      </c>
      <c r="AG7" s="2166"/>
      <c r="AH7" s="2168"/>
    </row>
    <row r="8" spans="1:34" s="1427" customFormat="1" ht="13.5" customHeight="1">
      <c r="A8" s="1431">
        <v>1</v>
      </c>
      <c r="B8" s="1432">
        <v>2</v>
      </c>
      <c r="C8" s="1433">
        <v>3</v>
      </c>
      <c r="D8" s="1433">
        <v>4</v>
      </c>
      <c r="E8" s="1433">
        <v>5</v>
      </c>
      <c r="F8" s="1433">
        <v>6</v>
      </c>
      <c r="G8" s="1431">
        <v>7</v>
      </c>
      <c r="H8" s="1434">
        <v>8</v>
      </c>
      <c r="I8" s="1435">
        <v>9</v>
      </c>
      <c r="J8" s="1435">
        <v>10</v>
      </c>
      <c r="K8" s="1435">
        <v>11</v>
      </c>
      <c r="L8" s="1435">
        <v>12</v>
      </c>
      <c r="M8" s="1435">
        <v>13</v>
      </c>
      <c r="N8" s="1435">
        <v>14</v>
      </c>
      <c r="O8" s="1435">
        <v>15</v>
      </c>
      <c r="P8" s="1435">
        <v>16</v>
      </c>
      <c r="Q8" s="1436">
        <v>17</v>
      </c>
      <c r="R8" s="1437">
        <v>18</v>
      </c>
      <c r="S8" s="1437">
        <v>19</v>
      </c>
      <c r="T8" s="1437">
        <v>20</v>
      </c>
      <c r="U8" s="1437">
        <v>21</v>
      </c>
      <c r="V8" s="1437">
        <v>22</v>
      </c>
      <c r="W8" s="1437">
        <v>23</v>
      </c>
      <c r="X8" s="1437">
        <v>24</v>
      </c>
      <c r="Y8" s="1438">
        <v>25</v>
      </c>
      <c r="Z8" s="1439">
        <v>26</v>
      </c>
      <c r="AA8" s="1437">
        <v>27</v>
      </c>
      <c r="AB8" s="1437">
        <v>28</v>
      </c>
      <c r="AC8" s="1437">
        <v>29</v>
      </c>
      <c r="AD8" s="1437">
        <v>30</v>
      </c>
      <c r="AE8" s="1437">
        <v>31</v>
      </c>
      <c r="AF8" s="1437">
        <v>32</v>
      </c>
      <c r="AG8" s="1437">
        <v>33</v>
      </c>
      <c r="AH8" s="1440">
        <v>34</v>
      </c>
    </row>
    <row r="9" spans="1:34" ht="68.25" customHeight="1">
      <c r="A9" s="1441" t="s">
        <v>51</v>
      </c>
      <c r="B9" s="1442"/>
      <c r="C9" s="685"/>
      <c r="D9" s="1443"/>
      <c r="E9" s="1443"/>
      <c r="F9" s="1443"/>
      <c r="G9" s="1444"/>
      <c r="H9" s="1445">
        <f>I9+M9+O9+P9</f>
        <v>1246640.2</v>
      </c>
      <c r="I9" s="688">
        <f>I10</f>
        <v>1647</v>
      </c>
      <c r="J9" s="688"/>
      <c r="K9" s="688"/>
      <c r="L9" s="688"/>
      <c r="M9" s="688"/>
      <c r="N9" s="688"/>
      <c r="O9" s="688">
        <f>O10</f>
        <v>9062</v>
      </c>
      <c r="P9" s="688">
        <f>SUM(P10)</f>
        <v>1235931.2</v>
      </c>
      <c r="Q9" s="1446"/>
      <c r="R9" s="701"/>
      <c r="S9" s="701"/>
      <c r="T9" s="701"/>
      <c r="U9" s="701"/>
      <c r="V9" s="703"/>
      <c r="W9" s="703"/>
      <c r="X9" s="703"/>
      <c r="Y9" s="1447"/>
      <c r="Z9" s="1448"/>
      <c r="AA9" s="701"/>
      <c r="AB9" s="701"/>
      <c r="AC9" s="701"/>
      <c r="AD9" s="701"/>
      <c r="AE9" s="703"/>
      <c r="AF9" s="703"/>
      <c r="AG9" s="703"/>
      <c r="AH9" s="704"/>
    </row>
    <row r="10" spans="1:34" ht="81" customHeight="1">
      <c r="A10" s="1449" t="s">
        <v>979</v>
      </c>
      <c r="B10" s="1442"/>
      <c r="C10" s="685"/>
      <c r="D10" s="701"/>
      <c r="E10" s="701"/>
      <c r="F10" s="701"/>
      <c r="G10" s="706"/>
      <c r="H10" s="1445">
        <f>I10+M10+O10+P10</f>
        <v>1246640.2</v>
      </c>
      <c r="I10" s="688">
        <f>SUM(I11:I12)</f>
        <v>1647</v>
      </c>
      <c r="J10" s="688"/>
      <c r="K10" s="688"/>
      <c r="L10" s="688"/>
      <c r="M10" s="688"/>
      <c r="N10" s="688"/>
      <c r="O10" s="688">
        <f>SUM(O11:O12)</f>
        <v>9062</v>
      </c>
      <c r="P10" s="688">
        <f>SUM(P11:P13)</f>
        <v>1235931.2</v>
      </c>
      <c r="Q10" s="1446"/>
      <c r="R10" s="701"/>
      <c r="S10" s="701"/>
      <c r="T10" s="701"/>
      <c r="U10" s="701"/>
      <c r="V10" s="703"/>
      <c r="W10" s="703"/>
      <c r="X10" s="703"/>
      <c r="Y10" s="1447"/>
      <c r="Z10" s="1448"/>
      <c r="AA10" s="701"/>
      <c r="AB10" s="701"/>
      <c r="AC10" s="701"/>
      <c r="AD10" s="701"/>
      <c r="AE10" s="703"/>
      <c r="AF10" s="703"/>
      <c r="AG10" s="703"/>
      <c r="AH10" s="704"/>
    </row>
    <row r="11" spans="1:34" ht="81" customHeight="1">
      <c r="A11" s="1449" t="s">
        <v>980</v>
      </c>
      <c r="B11" s="1442"/>
      <c r="C11" s="685"/>
      <c r="D11" s="701"/>
      <c r="E11" s="701"/>
      <c r="F11" s="701"/>
      <c r="G11" s="706"/>
      <c r="H11" s="1445">
        <f>I11+M11+O11+P11</f>
        <v>809226.79999999993</v>
      </c>
      <c r="I11" s="688"/>
      <c r="J11" s="688"/>
      <c r="K11" s="688"/>
      <c r="L11" s="1961"/>
      <c r="M11" s="688"/>
      <c r="N11" s="688"/>
      <c r="O11" s="688"/>
      <c r="P11" s="688">
        <f>'BZ-zmiany (2)'!I37</f>
        <v>809226.79999999993</v>
      </c>
      <c r="Q11" s="1446"/>
      <c r="R11" s="701"/>
      <c r="S11" s="701"/>
      <c r="T11" s="701"/>
      <c r="U11" s="701"/>
      <c r="V11" s="703"/>
      <c r="W11" s="703"/>
      <c r="X11" s="703"/>
      <c r="Y11" s="1447"/>
      <c r="Z11" s="1448"/>
      <c r="AA11" s="701"/>
      <c r="AB11" s="701"/>
      <c r="AC11" s="701"/>
      <c r="AD11" s="701"/>
      <c r="AE11" s="703"/>
      <c r="AF11" s="703"/>
      <c r="AG11" s="703"/>
      <c r="AH11" s="704"/>
    </row>
    <row r="12" spans="1:34" ht="68.25" customHeight="1">
      <c r="A12" s="1449" t="s">
        <v>981</v>
      </c>
      <c r="B12" s="1442"/>
      <c r="C12" s="685"/>
      <c r="D12" s="701"/>
      <c r="E12" s="701"/>
      <c r="F12" s="701"/>
      <c r="G12" s="706"/>
      <c r="H12" s="1445">
        <f>I12+M12+O12+P12</f>
        <v>174894.4</v>
      </c>
      <c r="I12" s="688">
        <f>('Pl 2016-20 PFC'!D98+'Pl 2016-20 PFC'!D97)/1000</f>
        <v>1647</v>
      </c>
      <c r="J12" s="688">
        <v>44</v>
      </c>
      <c r="K12" s="688">
        <v>853</v>
      </c>
      <c r="L12" s="1961">
        <v>85324</v>
      </c>
      <c r="M12" s="688"/>
      <c r="N12" s="688"/>
      <c r="O12" s="688">
        <f>'Pl 2016-20 PFC'!D100/1000</f>
        <v>9062</v>
      </c>
      <c r="P12" s="688">
        <f>'BZ-zmiany (2)'!I42-'PFC D kasowo'!I12-O12</f>
        <v>164185.4</v>
      </c>
      <c r="Q12" s="1446"/>
      <c r="R12" s="701"/>
      <c r="S12" s="701"/>
      <c r="T12" s="701"/>
      <c r="U12" s="701"/>
      <c r="V12" s="703"/>
      <c r="W12" s="703"/>
      <c r="X12" s="703"/>
      <c r="Y12" s="1447"/>
      <c r="Z12" s="1448"/>
      <c r="AA12" s="701"/>
      <c r="AB12" s="701"/>
      <c r="AC12" s="701"/>
      <c r="AD12" s="701"/>
      <c r="AE12" s="703"/>
      <c r="AF12" s="703"/>
      <c r="AG12" s="703"/>
      <c r="AH12" s="704"/>
    </row>
    <row r="13" spans="1:34" ht="67.5" customHeight="1">
      <c r="A13" s="1449" t="s">
        <v>982</v>
      </c>
      <c r="B13" s="1442"/>
      <c r="C13" s="685"/>
      <c r="D13" s="701"/>
      <c r="E13" s="701"/>
      <c r="F13" s="701"/>
      <c r="G13" s="706"/>
      <c r="H13" s="1445">
        <f t="shared" ref="H13:H18" si="0">I13+M13+O13+P13</f>
        <v>262519</v>
      </c>
      <c r="I13" s="688"/>
      <c r="J13" s="688"/>
      <c r="K13" s="688"/>
      <c r="L13" s="688"/>
      <c r="M13" s="688"/>
      <c r="N13" s="688"/>
      <c r="O13" s="688"/>
      <c r="P13" s="688">
        <f>'BZ-zmiany (2)'!I93</f>
        <v>262519</v>
      </c>
      <c r="Q13" s="1446"/>
      <c r="R13" s="701"/>
      <c r="S13" s="701"/>
      <c r="T13" s="701"/>
      <c r="U13" s="701"/>
      <c r="V13" s="703"/>
      <c r="W13" s="703"/>
      <c r="X13" s="703"/>
      <c r="Y13" s="1447"/>
      <c r="Z13" s="1448"/>
      <c r="AA13" s="701"/>
      <c r="AB13" s="701"/>
      <c r="AC13" s="701"/>
      <c r="AD13" s="701"/>
      <c r="AE13" s="703"/>
      <c r="AF13" s="703"/>
      <c r="AG13" s="703"/>
      <c r="AH13" s="704"/>
    </row>
    <row r="14" spans="1:34" ht="42.75" customHeight="1">
      <c r="A14" s="1449" t="s">
        <v>983</v>
      </c>
      <c r="B14" s="1442"/>
      <c r="C14" s="685"/>
      <c r="D14" s="701"/>
      <c r="E14" s="701"/>
      <c r="F14" s="701"/>
      <c r="G14" s="706"/>
      <c r="H14" s="1445">
        <f t="shared" si="0"/>
        <v>3474631.8</v>
      </c>
      <c r="I14" s="688">
        <f>SUM(I15)</f>
        <v>745360</v>
      </c>
      <c r="J14" s="688"/>
      <c r="K14" s="688"/>
      <c r="L14" s="688"/>
      <c r="M14" s="688"/>
      <c r="N14" s="688"/>
      <c r="O14" s="688"/>
      <c r="P14" s="688">
        <f>SUM(P15)</f>
        <v>2729271.8</v>
      </c>
      <c r="Q14" s="1446"/>
      <c r="R14" s="1450"/>
      <c r="S14" s="701"/>
      <c r="T14" s="701"/>
      <c r="U14" s="701"/>
      <c r="V14" s="703"/>
      <c r="W14" s="703"/>
      <c r="X14" s="703"/>
      <c r="Y14" s="1447"/>
      <c r="Z14" s="1448"/>
      <c r="AA14" s="1450"/>
      <c r="AB14" s="701"/>
      <c r="AC14" s="701"/>
      <c r="AD14" s="701"/>
      <c r="AE14" s="703"/>
      <c r="AF14" s="703"/>
      <c r="AG14" s="703"/>
      <c r="AH14" s="704"/>
    </row>
    <row r="15" spans="1:34" ht="54.75" customHeight="1">
      <c r="A15" s="1449" t="s">
        <v>984</v>
      </c>
      <c r="B15" s="1442"/>
      <c r="C15" s="685"/>
      <c r="D15" s="701"/>
      <c r="E15" s="701"/>
      <c r="F15" s="701"/>
      <c r="G15" s="706"/>
      <c r="H15" s="1445">
        <f t="shared" si="0"/>
        <v>3474631.8</v>
      </c>
      <c r="I15" s="688">
        <f>SUM(I16:I18)</f>
        <v>745360</v>
      </c>
      <c r="J15" s="688"/>
      <c r="K15" s="688"/>
      <c r="L15" s="688"/>
      <c r="M15" s="688"/>
      <c r="N15" s="688"/>
      <c r="O15" s="688"/>
      <c r="P15" s="688">
        <f>SUM(P16:P18)</f>
        <v>2729271.8</v>
      </c>
      <c r="Q15" s="1446"/>
      <c r="R15" s="1450"/>
      <c r="S15" s="701"/>
      <c r="T15" s="701"/>
      <c r="U15" s="701"/>
      <c r="V15" s="703"/>
      <c r="W15" s="703"/>
      <c r="X15" s="703"/>
      <c r="Y15" s="1447"/>
      <c r="Z15" s="1448"/>
      <c r="AA15" s="1450"/>
      <c r="AB15" s="701"/>
      <c r="AC15" s="701"/>
      <c r="AD15" s="701"/>
      <c r="AE15" s="703"/>
      <c r="AF15" s="703"/>
      <c r="AG15" s="703"/>
      <c r="AH15" s="704"/>
    </row>
    <row r="16" spans="1:34" ht="67.5" customHeight="1">
      <c r="A16" s="1449" t="s">
        <v>985</v>
      </c>
      <c r="B16" s="1442"/>
      <c r="C16" s="685"/>
      <c r="D16" s="701"/>
      <c r="E16" s="701"/>
      <c r="F16" s="701"/>
      <c r="G16" s="706"/>
      <c r="H16" s="1445">
        <f t="shared" si="0"/>
        <v>3210202.8</v>
      </c>
      <c r="I16" s="688">
        <f>'Pl 2016-20 PFC'!D94/1000</f>
        <v>745360</v>
      </c>
      <c r="J16" s="1451" t="s">
        <v>991</v>
      </c>
      <c r="K16" s="1451">
        <v>853</v>
      </c>
      <c r="L16" s="1451">
        <v>85324</v>
      </c>
      <c r="M16" s="688"/>
      <c r="N16" s="688"/>
      <c r="O16" s="688"/>
      <c r="P16" s="688">
        <f>'BZ-zmiany (2)'!I103-'PFC D kasowo'!I16</f>
        <v>2464842.7999999998</v>
      </c>
      <c r="Q16" s="1446"/>
      <c r="R16" s="1450"/>
      <c r="S16" s="701"/>
      <c r="T16" s="701"/>
      <c r="U16" s="701"/>
      <c r="V16" s="703"/>
      <c r="W16" s="703"/>
      <c r="X16" s="703"/>
      <c r="Y16" s="1452"/>
      <c r="Z16" s="1448"/>
      <c r="AA16" s="1450"/>
      <c r="AB16" s="701"/>
      <c r="AC16" s="701"/>
      <c r="AD16" s="701"/>
      <c r="AE16" s="703"/>
      <c r="AF16" s="703"/>
      <c r="AG16" s="703"/>
      <c r="AH16" s="1453"/>
    </row>
    <row r="17" spans="1:34" ht="144" customHeight="1">
      <c r="A17" s="1449" t="s">
        <v>986</v>
      </c>
      <c r="B17" s="1442"/>
      <c r="C17" s="685"/>
      <c r="D17" s="1454"/>
      <c r="E17" s="1454"/>
      <c r="F17" s="1454"/>
      <c r="G17" s="1455"/>
      <c r="H17" s="1445">
        <f t="shared" si="0"/>
        <v>106535.2</v>
      </c>
      <c r="I17" s="688"/>
      <c r="J17" s="688"/>
      <c r="K17" s="688"/>
      <c r="L17" s="688"/>
      <c r="M17" s="688"/>
      <c r="N17" s="688"/>
      <c r="O17" s="688"/>
      <c r="P17" s="688">
        <f>'BZ-zmiany (2)'!I114</f>
        <v>106535.2</v>
      </c>
      <c r="Q17" s="1446"/>
      <c r="R17" s="701"/>
      <c r="S17" s="701"/>
      <c r="T17" s="701"/>
      <c r="U17" s="701"/>
      <c r="V17" s="703"/>
      <c r="W17" s="703"/>
      <c r="X17" s="703"/>
      <c r="Y17" s="1447"/>
      <c r="Z17" s="1448"/>
      <c r="AA17" s="701"/>
      <c r="AB17" s="701"/>
      <c r="AC17" s="701"/>
      <c r="AD17" s="701"/>
      <c r="AE17" s="703"/>
      <c r="AF17" s="703"/>
      <c r="AG17" s="703"/>
      <c r="AH17" s="704"/>
    </row>
    <row r="18" spans="1:34" ht="78.75" customHeight="1">
      <c r="A18" s="1449" t="s">
        <v>988</v>
      </c>
      <c r="B18" s="1442"/>
      <c r="C18" s="685"/>
      <c r="D18" s="701"/>
      <c r="E18" s="701"/>
      <c r="F18" s="701"/>
      <c r="G18" s="706"/>
      <c r="H18" s="1445">
        <f t="shared" si="0"/>
        <v>157893.79999999999</v>
      </c>
      <c r="I18" s="688"/>
      <c r="J18" s="688"/>
      <c r="K18" s="688"/>
      <c r="L18" s="688"/>
      <c r="M18" s="688"/>
      <c r="N18" s="688"/>
      <c r="O18" s="688"/>
      <c r="P18" s="688">
        <f>'BZ-zmiany (2)'!I116</f>
        <v>157893.79999999999</v>
      </c>
      <c r="Q18" s="1446"/>
      <c r="R18" s="701"/>
      <c r="S18" s="701"/>
      <c r="T18" s="701"/>
      <c r="U18" s="701"/>
      <c r="V18" s="703"/>
      <c r="W18" s="703"/>
      <c r="X18" s="703"/>
      <c r="Y18" s="1447"/>
      <c r="Z18" s="1448"/>
      <c r="AA18" s="701"/>
      <c r="AB18" s="701"/>
      <c r="AC18" s="701"/>
      <c r="AD18" s="701"/>
      <c r="AE18" s="703"/>
      <c r="AF18" s="703"/>
      <c r="AG18" s="703"/>
      <c r="AH18" s="704"/>
    </row>
    <row r="19" spans="1:34" s="1467" customFormat="1" ht="40.5" customHeight="1">
      <c r="A19" s="1456"/>
      <c r="B19" s="1457"/>
      <c r="C19" s="1458"/>
      <c r="D19" s="1459"/>
      <c r="E19" s="1459"/>
      <c r="F19" s="1459"/>
      <c r="G19" s="1460"/>
      <c r="H19" s="1461">
        <f>SUM(H9,H14)-1</f>
        <v>4721271</v>
      </c>
      <c r="I19" s="1462"/>
      <c r="J19" s="1462"/>
      <c r="K19" s="1462"/>
      <c r="L19" s="1462"/>
      <c r="M19" s="1462"/>
      <c r="N19" s="1462"/>
      <c r="O19" s="1462"/>
      <c r="P19" s="1462">
        <f>P14+P9-1</f>
        <v>3965202</v>
      </c>
      <c r="Q19" s="1464">
        <f>SUM(Q9,Q14)</f>
        <v>0</v>
      </c>
      <c r="R19" s="1459"/>
      <c r="S19" s="1459"/>
      <c r="T19" s="1459"/>
      <c r="U19" s="1459"/>
      <c r="V19" s="1462"/>
      <c r="W19" s="1462"/>
      <c r="X19" s="1462"/>
      <c r="Y19" s="1465"/>
      <c r="Z19" s="1466">
        <f>SUM(Z9,Z14)</f>
        <v>0</v>
      </c>
      <c r="AA19" s="1459"/>
      <c r="AB19" s="1459"/>
      <c r="AC19" s="1459"/>
      <c r="AD19" s="1459"/>
      <c r="AE19" s="1462"/>
      <c r="AF19" s="1462"/>
      <c r="AG19" s="1462"/>
      <c r="AH19" s="1463"/>
    </row>
    <row r="20" spans="1:34" ht="13.5" customHeight="1" thickBot="1">
      <c r="A20" s="1449"/>
      <c r="B20" s="1468"/>
      <c r="C20" s="1469"/>
      <c r="D20" s="1470"/>
      <c r="E20" s="1470"/>
      <c r="F20" s="1470"/>
      <c r="G20" s="1471"/>
      <c r="H20" s="1472"/>
      <c r="I20" s="1473"/>
      <c r="J20" s="1473"/>
      <c r="K20" s="1473"/>
      <c r="L20" s="1473"/>
      <c r="M20" s="1473"/>
      <c r="N20" s="1473"/>
      <c r="O20" s="1473"/>
      <c r="P20" s="1473" t="s">
        <v>556</v>
      </c>
      <c r="Q20" s="1474"/>
      <c r="R20" s="1470"/>
      <c r="S20" s="1470"/>
      <c r="T20" s="1470"/>
      <c r="U20" s="1470"/>
      <c r="V20" s="1475"/>
      <c r="W20" s="1475"/>
      <c r="X20" s="1475"/>
      <c r="Y20" s="1476"/>
      <c r="Z20" s="1477"/>
      <c r="AA20" s="1470"/>
      <c r="AB20" s="1470"/>
      <c r="AC20" s="1470"/>
      <c r="AD20" s="1470"/>
      <c r="AE20" s="1475"/>
      <c r="AF20" s="1475"/>
      <c r="AG20" s="1475"/>
      <c r="AH20" s="1478"/>
    </row>
    <row r="21" spans="1:34" ht="13.5" customHeight="1">
      <c r="A21" s="680"/>
      <c r="B21" s="680"/>
      <c r="C21" s="680"/>
      <c r="D21" s="680"/>
      <c r="E21" s="680"/>
      <c r="F21" s="680"/>
      <c r="G21" s="680"/>
      <c r="H21" s="1425"/>
      <c r="I21" s="1425"/>
      <c r="J21" s="1425"/>
      <c r="K21" s="1425"/>
      <c r="L21" s="1425"/>
      <c r="M21" s="1425"/>
      <c r="N21" s="1425"/>
      <c r="O21" s="1425"/>
      <c r="P21" s="1425"/>
    </row>
    <row r="22" spans="1:34" ht="17.25" customHeight="1"/>
    <row r="23" spans="1:34" ht="17.25" customHeight="1">
      <c r="A23" s="681" t="s">
        <v>1083</v>
      </c>
      <c r="P23" s="1479"/>
    </row>
    <row r="24" spans="1:34">
      <c r="A24" s="681"/>
      <c r="B24" s="681" t="s">
        <v>989</v>
      </c>
      <c r="D24" s="705"/>
      <c r="P24" s="1479"/>
    </row>
    <row r="25" spans="1:34">
      <c r="A25" s="681"/>
    </row>
    <row r="26" spans="1:34">
      <c r="A26" s="681" t="s">
        <v>1084</v>
      </c>
    </row>
    <row r="27" spans="1:34">
      <c r="A27" s="681"/>
    </row>
    <row r="28" spans="1:34">
      <c r="A28" s="681"/>
    </row>
    <row r="29" spans="1:34">
      <c r="A29" s="681"/>
      <c r="G29" s="1480"/>
    </row>
    <row r="30" spans="1:34">
      <c r="A30" s="681"/>
    </row>
    <row r="31" spans="1:34">
      <c r="A31" s="681"/>
    </row>
    <row r="32" spans="1:34">
      <c r="A32" s="681" t="s">
        <v>990</v>
      </c>
    </row>
    <row r="33" spans="1:1">
      <c r="A33" s="681"/>
    </row>
    <row r="34" spans="1:1" ht="20.45" customHeight="1"/>
    <row r="35" spans="1:1" ht="20.45" customHeight="1"/>
  </sheetData>
  <mergeCells count="27">
    <mergeCell ref="AE6:AF6"/>
    <mergeCell ref="AG6:AG7"/>
    <mergeCell ref="AH6:AH7"/>
    <mergeCell ref="P1:P2"/>
    <mergeCell ref="Q6:Q7"/>
    <mergeCell ref="R6:U6"/>
    <mergeCell ref="V6:W6"/>
    <mergeCell ref="X6:X7"/>
    <mergeCell ref="Y6:Y7"/>
    <mergeCell ref="Z6:Z7"/>
    <mergeCell ref="P6:P7"/>
    <mergeCell ref="A3:A7"/>
    <mergeCell ref="B3:B7"/>
    <mergeCell ref="C3:G5"/>
    <mergeCell ref="H3:AH3"/>
    <mergeCell ref="H4:P4"/>
    <mergeCell ref="Q4:Y4"/>
    <mergeCell ref="Z4:AH4"/>
    <mergeCell ref="H5:AH5"/>
    <mergeCell ref="C6:C7"/>
    <mergeCell ref="D6:D7"/>
    <mergeCell ref="E6:G6"/>
    <mergeCell ref="H6:H7"/>
    <mergeCell ref="I6:L6"/>
    <mergeCell ref="M6:N6"/>
    <mergeCell ref="O6:O7"/>
    <mergeCell ref="AA6:AD6"/>
  </mergeCells>
  <printOptions horizontalCentered="1"/>
  <pageMargins left="0.39370078740157483" right="0.39370078740157483" top="0.98425196850393704" bottom="0.6692913385826772" header="0.51181102362204722" footer="0.51181102362204722"/>
  <pageSetup paperSize="9" scale="35" firstPageNumber="2" pageOrder="overThenDown" orientation="landscape" useFirstPageNumber="1" r:id="rId1"/>
  <headerFooter alignWithMargins="0">
    <oddHeader>&amp;RZałącznik nr 3 do 
Uchwały  Nr         /2015
Zarządu PFRON
z dnia     02.06.2015
Projekt</oddHeader>
    <oddFooter>&amp;C3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Equal" id="{7612D836-0423-426B-9801-AB1A9F3042EA}">
            <xm:f>'\Users\dzak\Documents\PFRON\PFRON\2015\Zmiany Planu\12\[04 plan pod rb12.xlsm]BZ-zmiany'!#REF!</xm:f>
            <x14:dxf>
              <fill>
                <patternFill>
                  <bgColor rgb="FFFF0000"/>
                </patternFill>
              </fill>
            </x14:dxf>
          </x14:cfRule>
          <xm:sqref>H19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view="pageBreakPreview" zoomScale="75" zoomScaleNormal="75" zoomScaleSheetLayoutView="75" workbookViewId="0">
      <selection activeCell="H340" sqref="H340"/>
    </sheetView>
  </sheetViews>
  <sheetFormatPr defaultRowHeight="15.75"/>
  <cols>
    <col min="1" max="1" width="4.5" style="9" customWidth="1"/>
    <col min="2" max="2" width="7" style="9" customWidth="1"/>
    <col min="3" max="3" width="31.625" customWidth="1"/>
    <col min="4" max="7" width="10.5" style="10" customWidth="1"/>
    <col min="8" max="8" width="14.25" style="10" customWidth="1"/>
    <col min="9" max="9" width="10.5" style="5" customWidth="1"/>
    <col min="10" max="10" width="13.75" customWidth="1"/>
    <col min="11" max="11" width="10.125" customWidth="1"/>
  </cols>
  <sheetData>
    <row r="1" spans="1:10">
      <c r="I1" s="7"/>
    </row>
    <row r="2" spans="1:10" s="4" customFormat="1">
      <c r="A2" s="6"/>
      <c r="B2" s="6"/>
      <c r="D2" s="5"/>
      <c r="E2" s="5"/>
      <c r="F2" s="5"/>
      <c r="G2" s="5"/>
      <c r="H2" s="5"/>
      <c r="I2" s="11"/>
    </row>
    <row r="3" spans="1:10" s="4" customFormat="1">
      <c r="A3" s="12"/>
      <c r="B3" s="13"/>
      <c r="C3" s="1"/>
      <c r="D3" s="14"/>
      <c r="E3" s="14"/>
      <c r="F3" s="14"/>
      <c r="G3" s="14"/>
      <c r="H3" s="3"/>
      <c r="I3" s="11" t="s">
        <v>556</v>
      </c>
    </row>
    <row r="4" spans="1:10" s="4" customFormat="1" ht="18.75">
      <c r="A4" s="2177" t="s">
        <v>562</v>
      </c>
      <c r="B4" s="2177"/>
      <c r="C4" s="2177"/>
      <c r="D4" s="2177"/>
      <c r="E4" s="2177"/>
      <c r="F4" s="2177"/>
      <c r="G4" s="2177"/>
      <c r="H4" s="2177"/>
      <c r="I4" s="2177"/>
    </row>
    <row r="5" spans="1:10" s="4" customFormat="1" ht="18.75">
      <c r="A5" s="2177" t="s">
        <v>563</v>
      </c>
      <c r="B5" s="2177"/>
      <c r="C5" s="2177"/>
      <c r="D5" s="2177"/>
      <c r="E5" s="2177"/>
      <c r="F5" s="2177"/>
      <c r="G5" s="2177"/>
      <c r="H5" s="2177"/>
      <c r="I5" s="2177"/>
    </row>
    <row r="6" spans="1:10" s="4" customFormat="1" ht="18.75">
      <c r="A6" s="15"/>
      <c r="B6" s="16"/>
      <c r="C6" s="15"/>
      <c r="D6" s="17"/>
      <c r="E6" s="17"/>
      <c r="F6" s="17"/>
      <c r="G6" s="17"/>
      <c r="H6" s="17"/>
      <c r="I6" s="18" t="s">
        <v>564</v>
      </c>
    </row>
    <row r="7" spans="1:10" s="8" customFormat="1" ht="32.1" customHeight="1">
      <c r="A7" s="2178" t="s">
        <v>505</v>
      </c>
      <c r="B7" s="2178" t="s">
        <v>482</v>
      </c>
      <c r="C7" s="2178"/>
      <c r="D7" s="2179" t="s">
        <v>565</v>
      </c>
      <c r="E7" s="2179" t="s">
        <v>566</v>
      </c>
      <c r="F7" s="2179" t="s">
        <v>567</v>
      </c>
      <c r="G7" s="2179" t="s">
        <v>568</v>
      </c>
      <c r="H7" s="2179" t="s">
        <v>569</v>
      </c>
      <c r="I7" s="2179" t="s">
        <v>570</v>
      </c>
    </row>
    <row r="8" spans="1:10" s="8" customFormat="1" ht="32.1" customHeight="1">
      <c r="A8" s="2178"/>
      <c r="B8" s="2178"/>
      <c r="C8" s="2178"/>
      <c r="D8" s="2179"/>
      <c r="E8" s="2179"/>
      <c r="F8" s="2179"/>
      <c r="G8" s="2179"/>
      <c r="H8" s="2179"/>
      <c r="I8" s="2179"/>
    </row>
    <row r="9" spans="1:10">
      <c r="A9" s="19"/>
      <c r="B9" s="20"/>
      <c r="C9" s="21"/>
      <c r="D9" s="22"/>
      <c r="E9" s="23"/>
      <c r="F9" s="23"/>
      <c r="G9" s="23"/>
      <c r="H9" s="23"/>
      <c r="I9" s="24"/>
    </row>
    <row r="10" spans="1:10">
      <c r="A10" s="25" t="s">
        <v>508</v>
      </c>
      <c r="B10" s="26"/>
      <c r="C10" s="27" t="s">
        <v>571</v>
      </c>
      <c r="D10" s="28"/>
      <c r="E10" s="28"/>
      <c r="F10" s="28"/>
      <c r="G10" s="28"/>
      <c r="H10" s="28"/>
      <c r="I10" s="29"/>
    </row>
    <row r="11" spans="1:10">
      <c r="A11" s="30">
        <v>1</v>
      </c>
      <c r="B11" s="31" t="s">
        <v>572</v>
      </c>
      <c r="C11" s="32" t="s">
        <v>573</v>
      </c>
      <c r="D11" s="33">
        <v>27280899</v>
      </c>
      <c r="E11" s="34">
        <v>54900</v>
      </c>
      <c r="F11" s="33">
        <v>495360</v>
      </c>
      <c r="G11" s="33">
        <v>1622044</v>
      </c>
      <c r="H11" s="33">
        <v>725771</v>
      </c>
      <c r="I11" s="35">
        <f>SUM(D11,E11)-SUM(F11:H11)</f>
        <v>24492624</v>
      </c>
      <c r="J11" s="36"/>
    </row>
    <row r="12" spans="1:10">
      <c r="A12" s="30">
        <v>2</v>
      </c>
      <c r="B12" s="31" t="s">
        <v>572</v>
      </c>
      <c r="C12" s="32" t="s">
        <v>574</v>
      </c>
      <c r="D12" s="33"/>
      <c r="E12" s="37"/>
      <c r="F12" s="33"/>
      <c r="G12" s="33"/>
      <c r="H12" s="33"/>
      <c r="I12" s="35"/>
      <c r="J12" s="36"/>
    </row>
    <row r="13" spans="1:10">
      <c r="A13" s="30">
        <v>3</v>
      </c>
      <c r="B13" s="31" t="s">
        <v>572</v>
      </c>
      <c r="C13" s="32" t="s">
        <v>575</v>
      </c>
      <c r="D13" s="33">
        <v>24492624</v>
      </c>
      <c r="E13" s="38">
        <v>0</v>
      </c>
      <c r="F13" s="33">
        <v>900000</v>
      </c>
      <c r="G13" s="33">
        <v>4000000</v>
      </c>
      <c r="H13" s="33">
        <v>2000000</v>
      </c>
      <c r="I13" s="35">
        <f>SUM(D13,E13)-SUM(F13:H13)</f>
        <v>17592624</v>
      </c>
      <c r="J13" s="36"/>
    </row>
    <row r="14" spans="1:10">
      <c r="A14" s="30">
        <v>4</v>
      </c>
      <c r="B14" s="31" t="s">
        <v>576</v>
      </c>
      <c r="C14" s="32" t="s">
        <v>573</v>
      </c>
      <c r="D14" s="33">
        <f>I13</f>
        <v>17592624</v>
      </c>
      <c r="E14" s="37" t="s">
        <v>577</v>
      </c>
      <c r="F14" s="33">
        <v>800000</v>
      </c>
      <c r="G14" s="33">
        <v>4000000</v>
      </c>
      <c r="H14" s="33">
        <v>2000000</v>
      </c>
      <c r="I14" s="35">
        <f>SUM(D14,E14)-SUM(F14:H14)</f>
        <v>10792624</v>
      </c>
      <c r="J14" s="36"/>
    </row>
    <row r="15" spans="1:10">
      <c r="A15" s="30">
        <v>5</v>
      </c>
      <c r="B15" s="31" t="s">
        <v>578</v>
      </c>
      <c r="C15" s="32" t="s">
        <v>573</v>
      </c>
      <c r="D15" s="33">
        <f>I14</f>
        <v>10792624</v>
      </c>
      <c r="E15" s="37" t="s">
        <v>577</v>
      </c>
      <c r="F15" s="33">
        <v>700000</v>
      </c>
      <c r="G15" s="33">
        <v>4000000</v>
      </c>
      <c r="H15" s="33">
        <v>1800000</v>
      </c>
      <c r="I15" s="35">
        <f>SUM(D15,E15)-SUM(F15:H15)</f>
        <v>4292624</v>
      </c>
      <c r="J15" s="36"/>
    </row>
    <row r="16" spans="1:10">
      <c r="A16" s="30">
        <v>6</v>
      </c>
      <c r="B16" s="31" t="s">
        <v>579</v>
      </c>
      <c r="C16" s="32" t="s">
        <v>573</v>
      </c>
      <c r="D16" s="33">
        <f>I15</f>
        <v>4292624</v>
      </c>
      <c r="E16" s="37" t="s">
        <v>577</v>
      </c>
      <c r="F16" s="33">
        <v>600000</v>
      </c>
      <c r="G16" s="33">
        <v>3000000</v>
      </c>
      <c r="H16" s="33">
        <v>692624</v>
      </c>
      <c r="I16" s="35">
        <f>SUM(D16,E16)-SUM(F16:H16)</f>
        <v>0</v>
      </c>
      <c r="J16" s="36"/>
    </row>
    <row r="17" spans="1:11">
      <c r="A17" s="39"/>
      <c r="B17" s="40"/>
      <c r="C17" s="41"/>
      <c r="D17" s="42"/>
      <c r="E17" s="42"/>
      <c r="F17" s="42"/>
      <c r="G17" s="43"/>
      <c r="H17" s="43"/>
      <c r="I17" s="44"/>
    </row>
    <row r="18" spans="1:11">
      <c r="A18" s="45" t="s">
        <v>580</v>
      </c>
      <c r="B18" s="26"/>
      <c r="C18" s="27" t="s">
        <v>581</v>
      </c>
      <c r="D18" s="46"/>
      <c r="E18" s="46"/>
      <c r="F18" s="46"/>
      <c r="G18" s="46"/>
      <c r="H18" s="46"/>
      <c r="I18" s="47"/>
    </row>
    <row r="19" spans="1:11">
      <c r="A19" s="30">
        <v>1</v>
      </c>
      <c r="B19" s="31" t="s">
        <v>572</v>
      </c>
      <c r="C19" s="32" t="s">
        <v>573</v>
      </c>
      <c r="D19" s="33">
        <f>'Rozl.poż.pr.cel.-plan 2008-10'!D58</f>
        <v>0</v>
      </c>
      <c r="E19" s="33">
        <f>'Rozl.poż.pr.cel.-plan 2008-10'!E58</f>
        <v>0</v>
      </c>
      <c r="F19" s="33">
        <f>'Rozl.poż.pr.cel.-plan 2008-10'!F58</f>
        <v>0</v>
      </c>
      <c r="G19" s="33">
        <f>'Rozl.poż.pr.cel.-plan 2008-10'!G58</f>
        <v>0</v>
      </c>
      <c r="H19" s="33">
        <f>'Rozl.poż.pr.cel.-plan 2008-10'!H58</f>
        <v>0</v>
      </c>
      <c r="I19" s="35">
        <f>'Rozl.poż.pr.cel.-plan 2008-10'!I58</f>
        <v>0</v>
      </c>
      <c r="J19" s="36"/>
    </row>
    <row r="20" spans="1:11">
      <c r="A20" s="30">
        <v>2</v>
      </c>
      <c r="B20" s="31" t="s">
        <v>572</v>
      </c>
      <c r="C20" s="32" t="s">
        <v>574</v>
      </c>
      <c r="D20" s="33">
        <f>'Rozl.poż.pr.cel.-plan 2008-10'!D59</f>
        <v>0</v>
      </c>
      <c r="E20" s="33">
        <f>'Rozl.poż.pr.cel.-plan 2008-10'!E59</f>
        <v>0</v>
      </c>
      <c r="F20" s="33">
        <f>'Rozl.poż.pr.cel.-plan 2008-10'!F59</f>
        <v>0</v>
      </c>
      <c r="G20" s="33">
        <f>'Rozl.poż.pr.cel.-plan 2008-10'!G59</f>
        <v>0</v>
      </c>
      <c r="H20" s="33">
        <f>'Rozl.poż.pr.cel.-plan 2008-10'!H59</f>
        <v>0</v>
      </c>
      <c r="I20" s="35">
        <f>'Rozl.poż.pr.cel.-plan 2008-10'!I59</f>
        <v>0</v>
      </c>
      <c r="J20" s="36"/>
    </row>
    <row r="21" spans="1:11">
      <c r="A21" s="30">
        <v>3</v>
      </c>
      <c r="B21" s="31" t="s">
        <v>572</v>
      </c>
      <c r="C21" s="32" t="s">
        <v>575</v>
      </c>
      <c r="D21" s="33">
        <f>'Rozl.poż.pr.cel.-plan 2008-10'!D60</f>
        <v>147935</v>
      </c>
      <c r="E21" s="33">
        <f>'Rozl.poż.pr.cel.-plan 2008-10'!E60</f>
        <v>0</v>
      </c>
      <c r="F21" s="33">
        <f>'Rozl.poż.pr.cel.-plan 2008-10'!F60</f>
        <v>62198</v>
      </c>
      <c r="G21" s="33">
        <f>'Rozl.poż.pr.cel.-plan 2008-10'!G60</f>
        <v>0</v>
      </c>
      <c r="H21" s="33">
        <f>'Rozl.poż.pr.cel.-plan 2008-10'!H60</f>
        <v>35942</v>
      </c>
      <c r="I21" s="35">
        <f>'Rozl.poż.pr.cel.-plan 2008-10'!I60</f>
        <v>49795</v>
      </c>
      <c r="J21" s="36"/>
    </row>
    <row r="22" spans="1:11">
      <c r="A22" s="30">
        <v>4</v>
      </c>
      <c r="B22" s="31" t="s">
        <v>576</v>
      </c>
      <c r="C22" s="32" t="s">
        <v>573</v>
      </c>
      <c r="D22" s="33">
        <f>'Rozl.poż.pr.cel.-plan 2008-10'!D61</f>
        <v>49795</v>
      </c>
      <c r="E22" s="33">
        <f>'Rozl.poż.pr.cel.-plan 2008-10'!E61</f>
        <v>0</v>
      </c>
      <c r="F22" s="33">
        <f>'Rozl.poż.pr.cel.-plan 2008-10'!F61</f>
        <v>6050</v>
      </c>
      <c r="G22" s="33">
        <f>'Rozl.poż.pr.cel.-plan 2008-10'!G61</f>
        <v>0</v>
      </c>
      <c r="H22" s="33">
        <f>'Rozl.poż.pr.cel.-plan 2008-10'!H61</f>
        <v>42218</v>
      </c>
      <c r="I22" s="35">
        <f>'Rozl.poż.pr.cel.-plan 2008-10'!I61</f>
        <v>1527</v>
      </c>
      <c r="J22" s="36"/>
    </row>
    <row r="23" spans="1:11">
      <c r="A23" s="30">
        <v>5</v>
      </c>
      <c r="B23" s="31" t="s">
        <v>578</v>
      </c>
      <c r="C23" s="32" t="s">
        <v>573</v>
      </c>
      <c r="D23" s="33">
        <f>'Rozl.poż.pr.cel.-plan 2008-10'!D62</f>
        <v>1527</v>
      </c>
      <c r="E23" s="33">
        <f>'Rozl.poż.pr.cel.-plan 2008-10'!E62</f>
        <v>0</v>
      </c>
      <c r="F23" s="33">
        <f>'Rozl.poż.pr.cel.-plan 2008-10'!F62</f>
        <v>1527</v>
      </c>
      <c r="G23" s="33">
        <f>'Rozl.poż.pr.cel.-plan 2008-10'!G62</f>
        <v>0</v>
      </c>
      <c r="H23" s="33">
        <f>'Rozl.poż.pr.cel.-plan 2008-10'!H62</f>
        <v>0</v>
      </c>
      <c r="I23" s="35">
        <f>'Rozl.poż.pr.cel.-plan 2008-10'!I62</f>
        <v>0</v>
      </c>
      <c r="J23" s="36"/>
    </row>
    <row r="24" spans="1:11">
      <c r="A24" s="30">
        <v>6</v>
      </c>
      <c r="B24" s="31" t="s">
        <v>579</v>
      </c>
      <c r="C24" s="32" t="s">
        <v>573</v>
      </c>
      <c r="D24" s="33">
        <f>'Rozl.poż.pr.cel.-plan 2008-10'!D63</f>
        <v>0</v>
      </c>
      <c r="E24" s="33">
        <f>'Rozl.poż.pr.cel.-plan 2008-10'!E63</f>
        <v>0</v>
      </c>
      <c r="F24" s="33">
        <f>'Rozl.poż.pr.cel.-plan 2008-10'!F63</f>
        <v>0</v>
      </c>
      <c r="G24" s="33">
        <f>'Rozl.poż.pr.cel.-plan 2008-10'!G63</f>
        <v>0</v>
      </c>
      <c r="H24" s="33">
        <f>'Rozl.poż.pr.cel.-plan 2008-10'!H63</f>
        <v>0</v>
      </c>
      <c r="I24" s="35">
        <f>'Rozl.poż.pr.cel.-plan 2008-10'!I63</f>
        <v>0</v>
      </c>
      <c r="J24" s="36"/>
    </row>
    <row r="25" spans="1:11">
      <c r="A25" s="39"/>
      <c r="B25" s="40"/>
      <c r="C25" s="41"/>
      <c r="D25" s="48"/>
      <c r="E25" s="48"/>
      <c r="F25" s="48"/>
      <c r="G25" s="49"/>
      <c r="H25" s="49"/>
      <c r="I25" s="44"/>
    </row>
    <row r="26" spans="1:11" s="8" customFormat="1">
      <c r="A26" s="50"/>
      <c r="B26" s="51"/>
      <c r="C26" s="52" t="s">
        <v>582</v>
      </c>
      <c r="D26" s="53"/>
      <c r="E26" s="53"/>
      <c r="F26" s="53"/>
      <c r="G26" s="53"/>
      <c r="H26" s="53"/>
      <c r="I26" s="54"/>
    </row>
    <row r="27" spans="1:11">
      <c r="A27" s="30">
        <v>1</v>
      </c>
      <c r="B27" s="31" t="s">
        <v>572</v>
      </c>
      <c r="C27" s="32" t="s">
        <v>573</v>
      </c>
      <c r="D27" s="55">
        <f t="shared" ref="D27:I32" si="0">SUM(D11,D19)</f>
        <v>27280899</v>
      </c>
      <c r="E27" s="55">
        <f t="shared" si="0"/>
        <v>54900</v>
      </c>
      <c r="F27" s="55">
        <f t="shared" si="0"/>
        <v>495360</v>
      </c>
      <c r="G27" s="55">
        <f t="shared" si="0"/>
        <v>1622044</v>
      </c>
      <c r="H27" s="55">
        <f t="shared" si="0"/>
        <v>725771</v>
      </c>
      <c r="I27" s="56">
        <f t="shared" si="0"/>
        <v>24492624</v>
      </c>
      <c r="J27" s="36"/>
      <c r="K27" s="36"/>
    </row>
    <row r="28" spans="1:11">
      <c r="A28" s="30">
        <v>2</v>
      </c>
      <c r="B28" s="31" t="s">
        <v>572</v>
      </c>
      <c r="C28" s="32" t="s">
        <v>574</v>
      </c>
      <c r="D28" s="55">
        <f t="shared" si="0"/>
        <v>0</v>
      </c>
      <c r="E28" s="55">
        <f t="shared" si="0"/>
        <v>0</v>
      </c>
      <c r="F28" s="55">
        <f t="shared" si="0"/>
        <v>0</v>
      </c>
      <c r="G28" s="55">
        <f t="shared" si="0"/>
        <v>0</v>
      </c>
      <c r="H28" s="55">
        <f t="shared" si="0"/>
        <v>0</v>
      </c>
      <c r="I28" s="56">
        <f t="shared" si="0"/>
        <v>0</v>
      </c>
      <c r="J28" s="36"/>
      <c r="K28" s="36"/>
    </row>
    <row r="29" spans="1:11">
      <c r="A29" s="30">
        <v>3</v>
      </c>
      <c r="B29" s="31" t="s">
        <v>572</v>
      </c>
      <c r="C29" s="32" t="s">
        <v>575</v>
      </c>
      <c r="D29" s="55">
        <f t="shared" si="0"/>
        <v>24640559</v>
      </c>
      <c r="E29" s="55">
        <f t="shared" si="0"/>
        <v>0</v>
      </c>
      <c r="F29" s="55">
        <f t="shared" si="0"/>
        <v>962198</v>
      </c>
      <c r="G29" s="55">
        <f t="shared" si="0"/>
        <v>4000000</v>
      </c>
      <c r="H29" s="55">
        <f t="shared" si="0"/>
        <v>2035942</v>
      </c>
      <c r="I29" s="56">
        <f t="shared" si="0"/>
        <v>17642419</v>
      </c>
      <c r="J29" s="36"/>
      <c r="K29" s="36"/>
    </row>
    <row r="30" spans="1:11">
      <c r="A30" s="30">
        <v>4</v>
      </c>
      <c r="B30" s="31" t="s">
        <v>576</v>
      </c>
      <c r="C30" s="32" t="s">
        <v>573</v>
      </c>
      <c r="D30" s="55">
        <f t="shared" si="0"/>
        <v>17642419</v>
      </c>
      <c r="E30" s="55">
        <f t="shared" si="0"/>
        <v>0</v>
      </c>
      <c r="F30" s="55">
        <f t="shared" si="0"/>
        <v>806050</v>
      </c>
      <c r="G30" s="55">
        <f t="shared" si="0"/>
        <v>4000000</v>
      </c>
      <c r="H30" s="55">
        <f t="shared" si="0"/>
        <v>2042218</v>
      </c>
      <c r="I30" s="56">
        <f t="shared" si="0"/>
        <v>10794151</v>
      </c>
      <c r="J30" s="36"/>
      <c r="K30" s="36"/>
    </row>
    <row r="31" spans="1:11">
      <c r="A31" s="30">
        <v>5</v>
      </c>
      <c r="B31" s="31" t="s">
        <v>578</v>
      </c>
      <c r="C31" s="32" t="s">
        <v>573</v>
      </c>
      <c r="D31" s="55">
        <f t="shared" si="0"/>
        <v>10794151</v>
      </c>
      <c r="E31" s="55">
        <f t="shared" si="0"/>
        <v>0</v>
      </c>
      <c r="F31" s="55">
        <f t="shared" si="0"/>
        <v>701527</v>
      </c>
      <c r="G31" s="55">
        <f t="shared" si="0"/>
        <v>4000000</v>
      </c>
      <c r="H31" s="55">
        <f t="shared" si="0"/>
        <v>1800000</v>
      </c>
      <c r="I31" s="56">
        <f t="shared" si="0"/>
        <v>4292624</v>
      </c>
      <c r="J31" s="36"/>
      <c r="K31" s="36"/>
    </row>
    <row r="32" spans="1:11">
      <c r="A32" s="30">
        <v>6</v>
      </c>
      <c r="B32" s="31" t="s">
        <v>579</v>
      </c>
      <c r="C32" s="32" t="s">
        <v>573</v>
      </c>
      <c r="D32" s="55">
        <f t="shared" si="0"/>
        <v>4292624</v>
      </c>
      <c r="E32" s="55">
        <f t="shared" si="0"/>
        <v>0</v>
      </c>
      <c r="F32" s="55">
        <f t="shared" si="0"/>
        <v>600000</v>
      </c>
      <c r="G32" s="55">
        <f t="shared" si="0"/>
        <v>3000000</v>
      </c>
      <c r="H32" s="55">
        <f t="shared" si="0"/>
        <v>692624</v>
      </c>
      <c r="I32" s="56">
        <f t="shared" si="0"/>
        <v>0</v>
      </c>
      <c r="J32" s="36"/>
      <c r="K32" s="36"/>
    </row>
    <row r="33" spans="1:11">
      <c r="A33" s="57"/>
      <c r="B33" s="58"/>
      <c r="C33" s="59"/>
      <c r="D33" s="60"/>
      <c r="E33" s="60"/>
      <c r="F33" s="60"/>
      <c r="G33" s="61"/>
      <c r="H33" s="61"/>
      <c r="I33" s="62"/>
    </row>
    <row r="34" spans="1:11">
      <c r="A34" s="25"/>
      <c r="B34" s="26"/>
      <c r="C34" s="27" t="s">
        <v>583</v>
      </c>
      <c r="D34" s="46"/>
      <c r="E34" s="46"/>
      <c r="F34" s="46"/>
      <c r="G34" s="46"/>
      <c r="H34" s="46"/>
      <c r="I34" s="63"/>
    </row>
    <row r="35" spans="1:11">
      <c r="A35" s="30">
        <v>1</v>
      </c>
      <c r="B35" s="31" t="s">
        <v>572</v>
      </c>
      <c r="C35" s="32" t="s">
        <v>573</v>
      </c>
      <c r="D35" s="64">
        <v>0</v>
      </c>
      <c r="E35" s="64">
        <v>0</v>
      </c>
      <c r="F35" s="64">
        <v>0</v>
      </c>
      <c r="G35" s="34">
        <v>0</v>
      </c>
      <c r="H35" s="37" t="s">
        <v>577</v>
      </c>
      <c r="I35" s="65">
        <f>SUM(D35,E35)-SUM(F35,G35)</f>
        <v>0</v>
      </c>
      <c r="J35" s="36"/>
    </row>
    <row r="36" spans="1:11">
      <c r="A36" s="30">
        <v>2</v>
      </c>
      <c r="B36" s="31" t="s">
        <v>572</v>
      </c>
      <c r="C36" s="32" t="s">
        <v>574</v>
      </c>
      <c r="D36" s="64"/>
      <c r="E36" s="64"/>
      <c r="F36" s="64"/>
      <c r="G36" s="34"/>
      <c r="H36" s="37"/>
      <c r="I36" s="65"/>
      <c r="J36" s="36"/>
    </row>
    <row r="37" spans="1:11">
      <c r="A37" s="30">
        <v>3</v>
      </c>
      <c r="B37" s="31" t="s">
        <v>572</v>
      </c>
      <c r="C37" s="32" t="s">
        <v>575</v>
      </c>
      <c r="D37" s="64">
        <v>1571558.16</v>
      </c>
      <c r="E37" s="64">
        <v>1700000</v>
      </c>
      <c r="F37" s="64">
        <v>1600000</v>
      </c>
      <c r="G37" s="38">
        <v>5000</v>
      </c>
      <c r="H37" s="37" t="s">
        <v>577</v>
      </c>
      <c r="I37" s="65">
        <f>SUM(D37,E37)-SUM(F37,G37)</f>
        <v>1666558.1600000001</v>
      </c>
      <c r="J37" s="36"/>
    </row>
    <row r="38" spans="1:11">
      <c r="A38" s="30">
        <v>4</v>
      </c>
      <c r="B38" s="31" t="s">
        <v>576</v>
      </c>
      <c r="C38" s="32" t="s">
        <v>573</v>
      </c>
      <c r="D38" s="64">
        <f>I37</f>
        <v>1666558.1600000001</v>
      </c>
      <c r="E38" s="64">
        <v>1750000</v>
      </c>
      <c r="F38" s="64">
        <v>1650000</v>
      </c>
      <c r="G38" s="38">
        <v>5000</v>
      </c>
      <c r="H38" s="37" t="s">
        <v>577</v>
      </c>
      <c r="I38" s="65">
        <f>SUM(D38,E38)-SUM(F38,G38)</f>
        <v>1761558.1600000001</v>
      </c>
      <c r="J38" s="36"/>
    </row>
    <row r="39" spans="1:11">
      <c r="A39" s="30">
        <v>5</v>
      </c>
      <c r="B39" s="31" t="s">
        <v>578</v>
      </c>
      <c r="C39" s="32" t="s">
        <v>573</v>
      </c>
      <c r="D39" s="64">
        <f>I38</f>
        <v>1761558.1600000001</v>
      </c>
      <c r="E39" s="64">
        <v>1850000</v>
      </c>
      <c r="F39" s="64">
        <v>1800000</v>
      </c>
      <c r="G39" s="38">
        <v>5000</v>
      </c>
      <c r="H39" s="37" t="s">
        <v>577</v>
      </c>
      <c r="I39" s="65">
        <f>SUM(D39,E39)-SUM(F39,G39)</f>
        <v>1806558.1600000001</v>
      </c>
      <c r="J39" s="36"/>
    </row>
    <row r="40" spans="1:11">
      <c r="A40" s="30">
        <v>6</v>
      </c>
      <c r="B40" s="31" t="s">
        <v>579</v>
      </c>
      <c r="C40" s="32" t="s">
        <v>573</v>
      </c>
      <c r="D40" s="64">
        <f>I39</f>
        <v>1806558.1600000001</v>
      </c>
      <c r="E40" s="64">
        <v>1850000</v>
      </c>
      <c r="F40" s="64">
        <v>1760000</v>
      </c>
      <c r="G40" s="38">
        <v>5000</v>
      </c>
      <c r="H40" s="37" t="s">
        <v>577</v>
      </c>
      <c r="I40" s="65">
        <f>SUM(D40,E40)-SUM(F40,G40)</f>
        <v>1891558.1600000001</v>
      </c>
      <c r="J40" s="36"/>
    </row>
    <row r="41" spans="1:11">
      <c r="A41" s="66"/>
      <c r="B41" s="40"/>
      <c r="C41" s="41"/>
      <c r="D41" s="48"/>
      <c r="E41" s="48"/>
      <c r="F41" s="48"/>
      <c r="G41" s="49"/>
      <c r="H41" s="49"/>
      <c r="I41" s="67"/>
    </row>
    <row r="42" spans="1:11">
      <c r="A42" s="68"/>
      <c r="B42" s="68"/>
      <c r="C42" s="69" t="s">
        <v>584</v>
      </c>
      <c r="D42" s="70"/>
      <c r="E42" s="70"/>
      <c r="F42" s="70"/>
      <c r="G42" s="70"/>
      <c r="H42" s="70"/>
      <c r="I42" s="71"/>
    </row>
    <row r="43" spans="1:11">
      <c r="A43" s="30">
        <v>1</v>
      </c>
      <c r="B43" s="31" t="s">
        <v>572</v>
      </c>
      <c r="C43" s="32" t="s">
        <v>573</v>
      </c>
      <c r="D43" s="72">
        <f t="shared" ref="D43:I43" si="1">SUM(D27,D35)</f>
        <v>27280899</v>
      </c>
      <c r="E43" s="72">
        <f t="shared" si="1"/>
        <v>54900</v>
      </c>
      <c r="F43" s="72">
        <f t="shared" si="1"/>
        <v>495360</v>
      </c>
      <c r="G43" s="72">
        <f t="shared" si="1"/>
        <v>1622044</v>
      </c>
      <c r="H43" s="72">
        <f t="shared" si="1"/>
        <v>725771</v>
      </c>
      <c r="I43" s="73">
        <f t="shared" si="1"/>
        <v>24492624</v>
      </c>
      <c r="J43" s="36"/>
      <c r="K43" s="36"/>
    </row>
    <row r="44" spans="1:11">
      <c r="A44" s="30">
        <v>2</v>
      </c>
      <c r="B44" s="31" t="s">
        <v>572</v>
      </c>
      <c r="C44" s="32" t="s">
        <v>574</v>
      </c>
      <c r="D44" s="72"/>
      <c r="E44" s="72"/>
      <c r="F44" s="72"/>
      <c r="G44" s="72"/>
      <c r="H44" s="72"/>
      <c r="I44" s="73"/>
      <c r="J44" s="36"/>
      <c r="K44" s="36"/>
    </row>
    <row r="45" spans="1:11">
      <c r="A45" s="30">
        <v>3</v>
      </c>
      <c r="B45" s="31" t="s">
        <v>572</v>
      </c>
      <c r="C45" s="32" t="s">
        <v>575</v>
      </c>
      <c r="D45" s="72">
        <f t="shared" ref="D45:I48" si="2">SUM(D29,D37)</f>
        <v>26212117.16</v>
      </c>
      <c r="E45" s="72">
        <f t="shared" si="2"/>
        <v>1700000</v>
      </c>
      <c r="F45" s="72">
        <f t="shared" si="2"/>
        <v>2562198</v>
      </c>
      <c r="G45" s="72">
        <f t="shared" si="2"/>
        <v>4005000</v>
      </c>
      <c r="H45" s="72">
        <f t="shared" si="2"/>
        <v>2035942</v>
      </c>
      <c r="I45" s="73">
        <f t="shared" si="2"/>
        <v>19308977.16</v>
      </c>
      <c r="J45" s="36"/>
      <c r="K45" s="36"/>
    </row>
    <row r="46" spans="1:11">
      <c r="A46" s="30">
        <v>4</v>
      </c>
      <c r="B46" s="31" t="s">
        <v>576</v>
      </c>
      <c r="C46" s="32" t="s">
        <v>573</v>
      </c>
      <c r="D46" s="72">
        <f t="shared" si="2"/>
        <v>19308977.16</v>
      </c>
      <c r="E46" s="72">
        <f t="shared" si="2"/>
        <v>1750000</v>
      </c>
      <c r="F46" s="72">
        <f t="shared" si="2"/>
        <v>2456050</v>
      </c>
      <c r="G46" s="72">
        <f t="shared" si="2"/>
        <v>4005000</v>
      </c>
      <c r="H46" s="72">
        <f t="shared" si="2"/>
        <v>2042218</v>
      </c>
      <c r="I46" s="73">
        <f t="shared" si="2"/>
        <v>12555709.16</v>
      </c>
      <c r="J46" s="36"/>
      <c r="K46" s="36"/>
    </row>
    <row r="47" spans="1:11">
      <c r="A47" s="30">
        <v>5</v>
      </c>
      <c r="B47" s="31" t="s">
        <v>578</v>
      </c>
      <c r="C47" s="32" t="s">
        <v>573</v>
      </c>
      <c r="D47" s="72">
        <f t="shared" si="2"/>
        <v>12555709.16</v>
      </c>
      <c r="E47" s="72">
        <f t="shared" si="2"/>
        <v>1850000</v>
      </c>
      <c r="F47" s="72">
        <f t="shared" si="2"/>
        <v>2501527</v>
      </c>
      <c r="G47" s="72">
        <f t="shared" si="2"/>
        <v>4005000</v>
      </c>
      <c r="H47" s="72">
        <f t="shared" si="2"/>
        <v>1800000</v>
      </c>
      <c r="I47" s="73">
        <f t="shared" si="2"/>
        <v>6099182.1600000001</v>
      </c>
      <c r="J47" s="36"/>
      <c r="K47" s="36"/>
    </row>
    <row r="48" spans="1:11">
      <c r="A48" s="30">
        <v>6</v>
      </c>
      <c r="B48" s="31" t="s">
        <v>579</v>
      </c>
      <c r="C48" s="32" t="s">
        <v>573</v>
      </c>
      <c r="D48" s="72">
        <f t="shared" si="2"/>
        <v>6099182.1600000001</v>
      </c>
      <c r="E48" s="72">
        <f t="shared" si="2"/>
        <v>1850000</v>
      </c>
      <c r="F48" s="72">
        <f t="shared" si="2"/>
        <v>2360000</v>
      </c>
      <c r="G48" s="72">
        <f t="shared" si="2"/>
        <v>3005000</v>
      </c>
      <c r="H48" s="72">
        <f t="shared" si="2"/>
        <v>692624</v>
      </c>
      <c r="I48" s="73">
        <f t="shared" si="2"/>
        <v>1891558.1600000001</v>
      </c>
      <c r="J48" s="36"/>
      <c r="K48" s="36"/>
    </row>
    <row r="49" spans="1:9">
      <c r="A49" s="57"/>
      <c r="B49" s="58"/>
      <c r="C49" s="74"/>
      <c r="D49" s="75"/>
      <c r="E49" s="75"/>
      <c r="F49" s="75"/>
      <c r="G49" s="75"/>
      <c r="H49" s="75"/>
      <c r="I49" s="76"/>
    </row>
  </sheetData>
  <sheetProtection selectLockedCells="1" selectUnlockedCells="1"/>
  <mergeCells count="10">
    <mergeCell ref="A4:I4"/>
    <mergeCell ref="A5:I5"/>
    <mergeCell ref="A7:A8"/>
    <mergeCell ref="B7:C8"/>
    <mergeCell ref="D7:D8"/>
    <mergeCell ref="E7:E8"/>
    <mergeCell ref="F7:F8"/>
    <mergeCell ref="G7:G8"/>
    <mergeCell ref="H7:H8"/>
    <mergeCell ref="I7:I8"/>
  </mergeCells>
  <printOptions horizontalCentered="1"/>
  <pageMargins left="0.19652777777777777" right="0.19652777777777777" top="0.39374999999999999" bottom="0.59027777777777779" header="0.51180555555555551" footer="0"/>
  <pageSetup paperSize="9" scale="85" firstPageNumber="0" orientation="portrait" horizontalDpi="300" verticalDpi="300" r:id="rId1"/>
  <headerFooter alignWithMargins="0">
    <oddFooter>&amp;C1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view="pageBreakPreview" topLeftCell="A16" zoomScale="75" zoomScaleNormal="75" zoomScaleSheetLayoutView="75" workbookViewId="0">
      <selection activeCell="H60" sqref="H60"/>
    </sheetView>
  </sheetViews>
  <sheetFormatPr defaultRowHeight="15.75"/>
  <cols>
    <col min="1" max="1" width="4.5" style="9" customWidth="1"/>
    <col min="2" max="2" width="7" style="9" customWidth="1"/>
    <col min="3" max="3" width="31.625" customWidth="1"/>
    <col min="4" max="4" width="10.5" style="10" customWidth="1"/>
    <col min="5" max="7" width="10.5" style="77" customWidth="1"/>
    <col min="8" max="8" width="14.25" style="77" customWidth="1"/>
    <col min="9" max="9" width="10.5" style="78" customWidth="1"/>
    <col min="10" max="10" width="14.5" customWidth="1"/>
    <col min="11" max="11" width="9.125" customWidth="1"/>
  </cols>
  <sheetData>
    <row r="1" spans="1:10">
      <c r="A1" s="12"/>
      <c r="B1" s="79"/>
      <c r="C1" s="80"/>
      <c r="D1" s="81"/>
      <c r="E1" s="82"/>
      <c r="F1" s="82"/>
      <c r="G1" s="82"/>
      <c r="H1" s="82"/>
      <c r="I1" s="7"/>
    </row>
    <row r="2" spans="1:10">
      <c r="A2" s="12"/>
      <c r="B2" s="79"/>
      <c r="C2" s="80"/>
      <c r="D2" s="81"/>
      <c r="E2" s="82"/>
      <c r="F2" s="82"/>
      <c r="G2" s="82"/>
      <c r="H2" s="83"/>
      <c r="I2" s="84"/>
    </row>
    <row r="3" spans="1:10" ht="18.75">
      <c r="A3" s="2177" t="s">
        <v>562</v>
      </c>
      <c r="B3" s="2177"/>
      <c r="C3" s="2177"/>
      <c r="D3" s="2177"/>
      <c r="E3" s="2177"/>
      <c r="F3" s="2177"/>
      <c r="G3" s="2177"/>
      <c r="H3" s="2177"/>
      <c r="I3" s="2177"/>
    </row>
    <row r="4" spans="1:10" ht="18.75">
      <c r="A4" s="2177" t="s">
        <v>585</v>
      </c>
      <c r="B4" s="2177"/>
      <c r="C4" s="2177"/>
      <c r="D4" s="2177"/>
      <c r="E4" s="2177"/>
      <c r="F4" s="2177"/>
      <c r="G4" s="2177"/>
      <c r="H4" s="2177"/>
      <c r="I4" s="2177"/>
    </row>
    <row r="5" spans="1:10" ht="18.75">
      <c r="A5" s="15"/>
      <c r="B5" s="85"/>
      <c r="C5" s="15"/>
      <c r="D5" s="86"/>
      <c r="E5" s="87"/>
      <c r="F5" s="87"/>
      <c r="G5" s="87"/>
      <c r="H5" s="87"/>
      <c r="I5" s="88" t="s">
        <v>564</v>
      </c>
    </row>
    <row r="6" spans="1:10" s="8" customFormat="1" ht="32.1" customHeight="1">
      <c r="A6" s="2178" t="s">
        <v>505</v>
      </c>
      <c r="B6" s="2178" t="s">
        <v>482</v>
      </c>
      <c r="C6" s="2178"/>
      <c r="D6" s="2179" t="s">
        <v>565</v>
      </c>
      <c r="E6" s="2179" t="s">
        <v>566</v>
      </c>
      <c r="F6" s="2179" t="s">
        <v>567</v>
      </c>
      <c r="G6" s="2179" t="s">
        <v>568</v>
      </c>
      <c r="H6" s="2179" t="s">
        <v>569</v>
      </c>
      <c r="I6" s="2179" t="s">
        <v>570</v>
      </c>
    </row>
    <row r="7" spans="1:10" s="8" customFormat="1" ht="32.1" customHeight="1">
      <c r="A7" s="2178"/>
      <c r="B7" s="2178"/>
      <c r="C7" s="2178"/>
      <c r="D7" s="2179"/>
      <c r="E7" s="2179"/>
      <c r="F7" s="2179"/>
      <c r="G7" s="2179"/>
      <c r="H7" s="2179"/>
      <c r="I7" s="2179"/>
    </row>
    <row r="8" spans="1:10" s="8" customFormat="1">
      <c r="A8" s="20"/>
      <c r="B8" s="20"/>
      <c r="C8" s="89"/>
      <c r="D8" s="2"/>
      <c r="E8" s="90"/>
      <c r="F8" s="90"/>
      <c r="G8" s="91"/>
      <c r="H8" s="91"/>
      <c r="I8" s="90"/>
    </row>
    <row r="9" spans="1:10">
      <c r="A9" s="25" t="s">
        <v>586</v>
      </c>
      <c r="B9" s="26"/>
      <c r="C9" s="27" t="s">
        <v>587</v>
      </c>
      <c r="D9" s="28"/>
      <c r="E9" s="92"/>
      <c r="F9" s="92"/>
      <c r="G9" s="92"/>
      <c r="H9" s="92"/>
      <c r="I9" s="93"/>
    </row>
    <row r="10" spans="1:10">
      <c r="A10" s="30">
        <v>1</v>
      </c>
      <c r="B10" s="31" t="s">
        <v>572</v>
      </c>
      <c r="C10" s="32" t="s">
        <v>573</v>
      </c>
      <c r="D10" s="38">
        <v>0</v>
      </c>
      <c r="E10" s="94" t="s">
        <v>577</v>
      </c>
      <c r="F10" s="38">
        <v>0</v>
      </c>
      <c r="G10" s="94" t="s">
        <v>577</v>
      </c>
      <c r="H10" s="94" t="s">
        <v>577</v>
      </c>
      <c r="I10" s="38">
        <f t="shared" ref="I10:I15" si="0">SUM(D10,E10)-SUM(F10:H10)</f>
        <v>0</v>
      </c>
      <c r="J10" s="36"/>
    </row>
    <row r="11" spans="1:10">
      <c r="A11" s="30">
        <v>2</v>
      </c>
      <c r="B11" s="31" t="s">
        <v>572</v>
      </c>
      <c r="C11" s="32" t="s">
        <v>574</v>
      </c>
      <c r="D11" s="38"/>
      <c r="E11" s="94" t="s">
        <v>577</v>
      </c>
      <c r="F11" s="38"/>
      <c r="G11" s="94" t="s">
        <v>577</v>
      </c>
      <c r="H11" s="38"/>
      <c r="I11" s="38">
        <f t="shared" si="0"/>
        <v>0</v>
      </c>
      <c r="J11" s="36"/>
    </row>
    <row r="12" spans="1:10">
      <c r="A12" s="30">
        <v>3</v>
      </c>
      <c r="B12" s="31" t="s">
        <v>572</v>
      </c>
      <c r="C12" s="32" t="s">
        <v>575</v>
      </c>
      <c r="D12" s="38">
        <f>64618</f>
        <v>64618</v>
      </c>
      <c r="E12" s="94" t="s">
        <v>577</v>
      </c>
      <c r="F12" s="38">
        <f>1200</f>
        <v>1200</v>
      </c>
      <c r="G12" s="94" t="s">
        <v>577</v>
      </c>
      <c r="H12" s="38">
        <v>20000</v>
      </c>
      <c r="I12" s="38">
        <f t="shared" si="0"/>
        <v>43418</v>
      </c>
      <c r="J12" s="36"/>
    </row>
    <row r="13" spans="1:10">
      <c r="A13" s="30">
        <v>4</v>
      </c>
      <c r="B13" s="31" t="s">
        <v>576</v>
      </c>
      <c r="C13" s="32" t="s">
        <v>573</v>
      </c>
      <c r="D13" s="38">
        <f>I12</f>
        <v>43418</v>
      </c>
      <c r="E13" s="94" t="s">
        <v>577</v>
      </c>
      <c r="F13" s="38">
        <v>1200</v>
      </c>
      <c r="G13" s="94" t="s">
        <v>577</v>
      </c>
      <c r="H13" s="38">
        <v>42218</v>
      </c>
      <c r="I13" s="38">
        <f t="shared" si="0"/>
        <v>0</v>
      </c>
      <c r="J13" s="36"/>
    </row>
    <row r="14" spans="1:10">
      <c r="A14" s="30">
        <v>5</v>
      </c>
      <c r="B14" s="31" t="s">
        <v>578</v>
      </c>
      <c r="C14" s="32" t="s">
        <v>573</v>
      </c>
      <c r="D14" s="38">
        <f>I13</f>
        <v>0</v>
      </c>
      <c r="E14" s="94" t="s">
        <v>577</v>
      </c>
      <c r="F14" s="38">
        <v>0</v>
      </c>
      <c r="G14" s="94" t="s">
        <v>577</v>
      </c>
      <c r="H14" s="94" t="s">
        <v>577</v>
      </c>
      <c r="I14" s="38">
        <f t="shared" si="0"/>
        <v>0</v>
      </c>
      <c r="J14" s="36"/>
    </row>
    <row r="15" spans="1:10">
      <c r="A15" s="30">
        <v>6</v>
      </c>
      <c r="B15" s="31" t="s">
        <v>579</v>
      </c>
      <c r="C15" s="32" t="s">
        <v>573</v>
      </c>
      <c r="D15" s="38">
        <f>I14</f>
        <v>0</v>
      </c>
      <c r="E15" s="94" t="s">
        <v>577</v>
      </c>
      <c r="F15" s="38">
        <v>0</v>
      </c>
      <c r="G15" s="94" t="s">
        <v>577</v>
      </c>
      <c r="H15" s="94" t="s">
        <v>577</v>
      </c>
      <c r="I15" s="38">
        <f t="shared" si="0"/>
        <v>0</v>
      </c>
      <c r="J15" s="36"/>
    </row>
    <row r="16" spans="1:10">
      <c r="A16" s="39"/>
      <c r="B16" s="40"/>
      <c r="C16" s="95"/>
      <c r="D16" s="96"/>
      <c r="E16" s="97"/>
      <c r="F16" s="96"/>
      <c r="G16" s="96"/>
      <c r="H16" s="96"/>
      <c r="I16" s="98"/>
      <c r="J16" s="36"/>
    </row>
    <row r="17" spans="1:10" ht="16.5" customHeight="1">
      <c r="A17" s="45" t="s">
        <v>588</v>
      </c>
      <c r="B17" s="26"/>
      <c r="C17" s="27" t="s">
        <v>589</v>
      </c>
      <c r="D17" s="99"/>
      <c r="E17" s="99"/>
      <c r="F17" s="99"/>
      <c r="G17" s="99"/>
      <c r="H17" s="99"/>
      <c r="I17" s="100"/>
      <c r="J17" s="36"/>
    </row>
    <row r="18" spans="1:10">
      <c r="A18" s="30">
        <v>1</v>
      </c>
      <c r="B18" s="31" t="s">
        <v>572</v>
      </c>
      <c r="C18" s="32" t="s">
        <v>573</v>
      </c>
      <c r="D18" s="34"/>
      <c r="E18" s="94" t="s">
        <v>577</v>
      </c>
      <c r="F18" s="38">
        <v>0</v>
      </c>
      <c r="G18" s="34">
        <v>0</v>
      </c>
      <c r="H18" s="94" t="s">
        <v>577</v>
      </c>
      <c r="I18" s="101">
        <f t="shared" ref="I18:I23" si="1">SUM(D18,E18)-SUM(F18:H18)</f>
        <v>0</v>
      </c>
      <c r="J18" s="36"/>
    </row>
    <row r="19" spans="1:10">
      <c r="A19" s="30">
        <v>2</v>
      </c>
      <c r="B19" s="31" t="s">
        <v>572</v>
      </c>
      <c r="C19" s="32" t="s">
        <v>574</v>
      </c>
      <c r="D19" s="34"/>
      <c r="E19" s="94"/>
      <c r="F19" s="38"/>
      <c r="G19" s="34"/>
      <c r="H19" s="94"/>
      <c r="I19" s="101">
        <f t="shared" si="1"/>
        <v>0</v>
      </c>
      <c r="J19" s="36"/>
    </row>
    <row r="20" spans="1:10">
      <c r="A20" s="30">
        <v>3</v>
      </c>
      <c r="B20" s="31" t="s">
        <v>572</v>
      </c>
      <c r="C20" s="32" t="s">
        <v>575</v>
      </c>
      <c r="D20" s="34">
        <v>15942</v>
      </c>
      <c r="E20" s="94" t="s">
        <v>577</v>
      </c>
      <c r="F20" s="38">
        <v>0</v>
      </c>
      <c r="G20" s="94" t="s">
        <v>577</v>
      </c>
      <c r="H20" s="38">
        <v>15942</v>
      </c>
      <c r="I20" s="101">
        <f t="shared" si="1"/>
        <v>0</v>
      </c>
      <c r="J20" s="36"/>
    </row>
    <row r="21" spans="1:10">
      <c r="A21" s="30">
        <v>4</v>
      </c>
      <c r="B21" s="31" t="s">
        <v>576</v>
      </c>
      <c r="C21" s="32" t="s">
        <v>573</v>
      </c>
      <c r="D21" s="34">
        <f>I20</f>
        <v>0</v>
      </c>
      <c r="E21" s="94" t="s">
        <v>577</v>
      </c>
      <c r="F21" s="38">
        <v>0</v>
      </c>
      <c r="G21" s="94" t="s">
        <v>577</v>
      </c>
      <c r="H21" s="38">
        <v>0</v>
      </c>
      <c r="I21" s="101">
        <f t="shared" si="1"/>
        <v>0</v>
      </c>
      <c r="J21" s="36"/>
    </row>
    <row r="22" spans="1:10">
      <c r="A22" s="30">
        <v>5</v>
      </c>
      <c r="B22" s="31" t="s">
        <v>578</v>
      </c>
      <c r="C22" s="32" t="s">
        <v>573</v>
      </c>
      <c r="D22" s="34">
        <f>I21</f>
        <v>0</v>
      </c>
      <c r="E22" s="94"/>
      <c r="F22" s="38">
        <v>0</v>
      </c>
      <c r="G22" s="34"/>
      <c r="H22" s="94"/>
      <c r="I22" s="101">
        <f t="shared" si="1"/>
        <v>0</v>
      </c>
      <c r="J22" s="36"/>
    </row>
    <row r="23" spans="1:10">
      <c r="A23" s="30">
        <v>6</v>
      </c>
      <c r="B23" s="31" t="s">
        <v>579</v>
      </c>
      <c r="C23" s="32" t="s">
        <v>573</v>
      </c>
      <c r="D23" s="34">
        <f>I22</f>
        <v>0</v>
      </c>
      <c r="E23" s="94"/>
      <c r="F23" s="38">
        <v>0</v>
      </c>
      <c r="G23" s="34">
        <v>0</v>
      </c>
      <c r="H23" s="94"/>
      <c r="I23" s="101">
        <f t="shared" si="1"/>
        <v>0</v>
      </c>
      <c r="J23" s="36"/>
    </row>
    <row r="24" spans="1:10">
      <c r="A24" s="39"/>
      <c r="B24" s="40"/>
      <c r="C24" s="95"/>
      <c r="D24" s="102"/>
      <c r="E24" s="103"/>
      <c r="F24" s="102"/>
      <c r="G24" s="102"/>
      <c r="H24" s="102"/>
      <c r="I24" s="104"/>
      <c r="J24" s="36"/>
    </row>
    <row r="25" spans="1:10">
      <c r="A25" s="45" t="s">
        <v>590</v>
      </c>
      <c r="B25" s="26"/>
      <c r="C25" s="27" t="s">
        <v>591</v>
      </c>
      <c r="D25" s="105"/>
      <c r="E25" s="105"/>
      <c r="F25" s="105"/>
      <c r="G25" s="105"/>
      <c r="H25" s="105"/>
      <c r="I25" s="47"/>
      <c r="J25" s="36"/>
    </row>
    <row r="26" spans="1:10">
      <c r="A26" s="30">
        <v>1</v>
      </c>
      <c r="B26" s="31" t="s">
        <v>572</v>
      </c>
      <c r="C26" s="32" t="s">
        <v>573</v>
      </c>
      <c r="D26" s="106">
        <v>0</v>
      </c>
      <c r="E26" s="107" t="s">
        <v>577</v>
      </c>
      <c r="F26" s="106">
        <v>0</v>
      </c>
      <c r="G26" s="34">
        <v>0</v>
      </c>
      <c r="H26" s="107" t="s">
        <v>577</v>
      </c>
      <c r="I26" s="108">
        <f>SUM(D26:E26)-SUM(F26:H26)</f>
        <v>0</v>
      </c>
      <c r="J26" s="36"/>
    </row>
    <row r="27" spans="1:10">
      <c r="A27" s="30">
        <v>2</v>
      </c>
      <c r="B27" s="31" t="s">
        <v>572</v>
      </c>
      <c r="C27" s="32" t="s">
        <v>574</v>
      </c>
      <c r="D27" s="107"/>
      <c r="E27" s="107"/>
      <c r="F27" s="107"/>
      <c r="G27" s="107"/>
      <c r="H27" s="107"/>
      <c r="I27" s="107"/>
      <c r="J27" s="36"/>
    </row>
    <row r="28" spans="1:10">
      <c r="A28" s="30">
        <v>3</v>
      </c>
      <c r="B28" s="31" t="s">
        <v>572</v>
      </c>
      <c r="C28" s="32" t="s">
        <v>575</v>
      </c>
      <c r="D28" s="109">
        <v>0</v>
      </c>
      <c r="E28" s="107" t="s">
        <v>577</v>
      </c>
      <c r="F28" s="109">
        <v>0</v>
      </c>
      <c r="G28" s="107" t="s">
        <v>577</v>
      </c>
      <c r="H28" s="109">
        <v>0</v>
      </c>
      <c r="I28" s="110">
        <f>SUM(D28:E28)-SUM(F28:H28)</f>
        <v>0</v>
      </c>
      <c r="J28" s="36"/>
    </row>
    <row r="29" spans="1:10">
      <c r="A29" s="30">
        <v>4</v>
      </c>
      <c r="B29" s="31" t="s">
        <v>576</v>
      </c>
      <c r="C29" s="32" t="s">
        <v>573</v>
      </c>
      <c r="D29" s="107"/>
      <c r="E29" s="107"/>
      <c r="F29" s="107"/>
      <c r="G29" s="107"/>
      <c r="H29" s="107"/>
      <c r="I29" s="107"/>
      <c r="J29" s="36"/>
    </row>
    <row r="30" spans="1:10">
      <c r="A30" s="30">
        <v>5</v>
      </c>
      <c r="B30" s="31" t="s">
        <v>578</v>
      </c>
      <c r="C30" s="32" t="s">
        <v>573</v>
      </c>
      <c r="D30" s="107"/>
      <c r="E30" s="107"/>
      <c r="F30" s="107"/>
      <c r="G30" s="107"/>
      <c r="H30" s="107"/>
      <c r="I30" s="107"/>
      <c r="J30" s="36"/>
    </row>
    <row r="31" spans="1:10">
      <c r="A31" s="30">
        <v>6</v>
      </c>
      <c r="B31" s="31" t="s">
        <v>579</v>
      </c>
      <c r="C31" s="32" t="s">
        <v>573</v>
      </c>
      <c r="D31" s="107"/>
      <c r="E31" s="107"/>
      <c r="F31" s="107"/>
      <c r="G31" s="107"/>
      <c r="H31" s="107"/>
      <c r="I31" s="107"/>
      <c r="J31" s="36"/>
    </row>
    <row r="32" spans="1:10">
      <c r="A32" s="39"/>
      <c r="B32" s="40"/>
      <c r="C32" s="95"/>
      <c r="D32" s="102"/>
      <c r="E32" s="103"/>
      <c r="F32" s="102"/>
      <c r="G32" s="102"/>
      <c r="H32" s="102"/>
      <c r="I32" s="111"/>
      <c r="J32" s="36"/>
    </row>
    <row r="33" spans="1:10">
      <c r="A33" s="45" t="s">
        <v>592</v>
      </c>
      <c r="B33" s="26"/>
      <c r="C33" s="27" t="s">
        <v>593</v>
      </c>
      <c r="D33" s="105"/>
      <c r="E33" s="105"/>
      <c r="F33" s="105"/>
      <c r="G33" s="105"/>
      <c r="H33" s="105"/>
      <c r="I33" s="47"/>
      <c r="J33" s="36"/>
    </row>
    <row r="34" spans="1:10">
      <c r="A34" s="30">
        <v>1</v>
      </c>
      <c r="B34" s="31" t="s">
        <v>572</v>
      </c>
      <c r="C34" s="32" t="s">
        <v>573</v>
      </c>
      <c r="D34" s="34">
        <v>0</v>
      </c>
      <c r="E34" s="107" t="s">
        <v>577</v>
      </c>
      <c r="F34" s="106">
        <v>0</v>
      </c>
      <c r="G34" s="106">
        <v>0</v>
      </c>
      <c r="H34" s="107" t="s">
        <v>577</v>
      </c>
      <c r="I34" s="65">
        <f>SUM(D34,E34)-SUM(F34:H34)</f>
        <v>0</v>
      </c>
      <c r="J34" s="36"/>
    </row>
    <row r="35" spans="1:10">
      <c r="A35" s="30">
        <v>2</v>
      </c>
      <c r="B35" s="31" t="s">
        <v>572</v>
      </c>
      <c r="C35" s="32" t="s">
        <v>574</v>
      </c>
      <c r="D35" s="34"/>
      <c r="E35" s="107"/>
      <c r="F35" s="106"/>
      <c r="G35" s="106"/>
      <c r="H35" s="107"/>
      <c r="I35" s="65"/>
      <c r="J35" s="36"/>
    </row>
    <row r="36" spans="1:10">
      <c r="A36" s="30">
        <v>3</v>
      </c>
      <c r="B36" s="31" t="s">
        <v>572</v>
      </c>
      <c r="C36" s="32" t="s">
        <v>575</v>
      </c>
      <c r="D36" s="34">
        <v>54996</v>
      </c>
      <c r="E36" s="107" t="s">
        <v>577</v>
      </c>
      <c r="F36" s="106">
        <v>48912</v>
      </c>
      <c r="G36" s="106">
        <v>0</v>
      </c>
      <c r="H36" s="109">
        <v>0</v>
      </c>
      <c r="I36" s="65">
        <f>SUM(D36,E36)-SUM(F36:H36)</f>
        <v>6084</v>
      </c>
      <c r="J36" s="36"/>
    </row>
    <row r="37" spans="1:10">
      <c r="A37" s="30">
        <v>4</v>
      </c>
      <c r="B37" s="31" t="s">
        <v>576</v>
      </c>
      <c r="C37" s="32" t="s">
        <v>573</v>
      </c>
      <c r="D37" s="34">
        <f>I36</f>
        <v>6084</v>
      </c>
      <c r="E37" s="107" t="s">
        <v>577</v>
      </c>
      <c r="F37" s="106">
        <v>4557</v>
      </c>
      <c r="G37" s="106">
        <v>0</v>
      </c>
      <c r="H37" s="109">
        <v>0</v>
      </c>
      <c r="I37" s="65">
        <f>SUM(D37,E37)-SUM(F37:H37)</f>
        <v>1527</v>
      </c>
      <c r="J37" s="36"/>
    </row>
    <row r="38" spans="1:10">
      <c r="A38" s="30">
        <v>5</v>
      </c>
      <c r="B38" s="31" t="s">
        <v>578</v>
      </c>
      <c r="C38" s="32" t="s">
        <v>573</v>
      </c>
      <c r="D38" s="34">
        <f>I37</f>
        <v>1527</v>
      </c>
      <c r="E38" s="107" t="s">
        <v>577</v>
      </c>
      <c r="F38" s="106">
        <v>1527</v>
      </c>
      <c r="G38" s="106">
        <v>0</v>
      </c>
      <c r="H38" s="109">
        <v>0</v>
      </c>
      <c r="I38" s="65">
        <f>SUM(D38,E38)-SUM(F38:H38)</f>
        <v>0</v>
      </c>
      <c r="J38" s="36"/>
    </row>
    <row r="39" spans="1:10">
      <c r="A39" s="30">
        <v>6</v>
      </c>
      <c r="B39" s="31" t="s">
        <v>579</v>
      </c>
      <c r="C39" s="32" t="s">
        <v>573</v>
      </c>
      <c r="D39" s="34">
        <f>I38</f>
        <v>0</v>
      </c>
      <c r="E39" s="107" t="s">
        <v>577</v>
      </c>
      <c r="F39" s="106">
        <v>0</v>
      </c>
      <c r="G39" s="106">
        <v>0</v>
      </c>
      <c r="H39" s="106">
        <v>0</v>
      </c>
      <c r="I39" s="65">
        <f>SUM(D39,E39)-SUM(F39:H39)</f>
        <v>0</v>
      </c>
      <c r="J39" s="36"/>
    </row>
    <row r="40" spans="1:10">
      <c r="A40" s="39"/>
      <c r="B40" s="40"/>
      <c r="C40" s="95"/>
      <c r="D40" s="102"/>
      <c r="E40" s="103"/>
      <c r="F40" s="102"/>
      <c r="G40" s="102"/>
      <c r="H40" s="102"/>
      <c r="I40" s="111"/>
      <c r="J40" s="36"/>
    </row>
    <row r="41" spans="1:10" s="8" customFormat="1">
      <c r="A41" s="112" t="s">
        <v>594</v>
      </c>
      <c r="B41" s="113"/>
      <c r="C41" s="113" t="s">
        <v>595</v>
      </c>
      <c r="D41" s="114"/>
      <c r="E41" s="114"/>
      <c r="F41" s="114"/>
      <c r="G41" s="114"/>
      <c r="H41" s="114"/>
      <c r="I41" s="115"/>
      <c r="J41" s="36"/>
    </row>
    <row r="42" spans="1:10">
      <c r="A42" s="30">
        <v>1</v>
      </c>
      <c r="B42" s="31" t="s">
        <v>572</v>
      </c>
      <c r="C42" s="32" t="s">
        <v>573</v>
      </c>
      <c r="D42" s="34">
        <v>0</v>
      </c>
      <c r="E42" s="37" t="s">
        <v>577</v>
      </c>
      <c r="F42" s="34">
        <v>0</v>
      </c>
      <c r="G42" s="106">
        <v>0</v>
      </c>
      <c r="H42" s="107" t="s">
        <v>577</v>
      </c>
      <c r="I42" s="116">
        <f>SUM(D42:E42)-SUM(F42:H42)</f>
        <v>0</v>
      </c>
      <c r="J42" s="36"/>
    </row>
    <row r="43" spans="1:10">
      <c r="A43" s="30">
        <v>2</v>
      </c>
      <c r="B43" s="31" t="s">
        <v>572</v>
      </c>
      <c r="C43" s="32" t="s">
        <v>574</v>
      </c>
      <c r="D43" s="37"/>
      <c r="E43" s="37"/>
      <c r="F43" s="37"/>
      <c r="G43" s="37"/>
      <c r="H43" s="37"/>
      <c r="I43" s="37"/>
      <c r="J43" s="36"/>
    </row>
    <row r="44" spans="1:10">
      <c r="A44" s="30">
        <v>3</v>
      </c>
      <c r="B44" s="31" t="s">
        <v>572</v>
      </c>
      <c r="C44" s="32" t="s">
        <v>575</v>
      </c>
      <c r="D44" s="38">
        <v>12379</v>
      </c>
      <c r="E44" s="37" t="s">
        <v>577</v>
      </c>
      <c r="F44" s="38">
        <v>12086</v>
      </c>
      <c r="G44" s="38">
        <v>0</v>
      </c>
      <c r="H44" s="38">
        <v>0</v>
      </c>
      <c r="I44" s="117">
        <f>SUM(D44:E44)-SUM(F44:H44)</f>
        <v>293</v>
      </c>
      <c r="J44" s="36"/>
    </row>
    <row r="45" spans="1:10">
      <c r="A45" s="30">
        <v>4</v>
      </c>
      <c r="B45" s="31" t="s">
        <v>576</v>
      </c>
      <c r="C45" s="32" t="s">
        <v>573</v>
      </c>
      <c r="D45" s="38">
        <f>I44</f>
        <v>293</v>
      </c>
      <c r="E45" s="37" t="s">
        <v>577</v>
      </c>
      <c r="F45" s="38">
        <v>293</v>
      </c>
      <c r="G45" s="38">
        <v>0</v>
      </c>
      <c r="H45" s="37" t="s">
        <v>577</v>
      </c>
      <c r="I45" s="117">
        <f>SUM(D45:E45)-SUM(F45:H45)</f>
        <v>0</v>
      </c>
      <c r="J45" s="36"/>
    </row>
    <row r="46" spans="1:10">
      <c r="A46" s="30">
        <v>5</v>
      </c>
      <c r="B46" s="31" t="s">
        <v>578</v>
      </c>
      <c r="C46" s="32" t="s">
        <v>573</v>
      </c>
      <c r="D46" s="38">
        <f>I45</f>
        <v>0</v>
      </c>
      <c r="E46" s="37" t="s">
        <v>577</v>
      </c>
      <c r="F46" s="38">
        <v>0</v>
      </c>
      <c r="G46" s="38">
        <v>0</v>
      </c>
      <c r="H46" s="37" t="s">
        <v>577</v>
      </c>
      <c r="I46" s="117">
        <f>SUM(D46:E46)-SUM(F46:H46)</f>
        <v>0</v>
      </c>
      <c r="J46" s="36"/>
    </row>
    <row r="47" spans="1:10">
      <c r="A47" s="30">
        <v>6</v>
      </c>
      <c r="B47" s="31" t="s">
        <v>579</v>
      </c>
      <c r="C47" s="32" t="s">
        <v>573</v>
      </c>
      <c r="D47" s="38">
        <f>I46</f>
        <v>0</v>
      </c>
      <c r="E47" s="37" t="s">
        <v>577</v>
      </c>
      <c r="F47" s="38">
        <v>0</v>
      </c>
      <c r="G47" s="37" t="s">
        <v>577</v>
      </c>
      <c r="H47" s="37" t="s">
        <v>577</v>
      </c>
      <c r="I47" s="117">
        <f>SUM(D47:E47)-SUM(F47:H47)</f>
        <v>0</v>
      </c>
      <c r="J47" s="36"/>
    </row>
    <row r="48" spans="1:10">
      <c r="A48" s="118"/>
      <c r="B48" s="31"/>
      <c r="C48" s="21"/>
      <c r="D48" s="119"/>
      <c r="E48" s="120"/>
      <c r="F48" s="119"/>
      <c r="G48" s="120"/>
      <c r="H48" s="120"/>
      <c r="I48" s="121"/>
      <c r="J48" s="36"/>
    </row>
    <row r="49" spans="1:10" s="8" customFormat="1">
      <c r="A49" s="112" t="s">
        <v>596</v>
      </c>
      <c r="B49" s="113"/>
      <c r="C49" s="113" t="s">
        <v>597</v>
      </c>
      <c r="D49" s="114"/>
      <c r="E49" s="114"/>
      <c r="F49" s="114"/>
      <c r="G49" s="114"/>
      <c r="H49" s="114"/>
      <c r="I49" s="115"/>
      <c r="J49" s="36"/>
    </row>
    <row r="50" spans="1:10">
      <c r="A50" s="30">
        <v>1</v>
      </c>
      <c r="B50" s="31" t="s">
        <v>572</v>
      </c>
      <c r="C50" s="32" t="s">
        <v>573</v>
      </c>
      <c r="D50" s="34">
        <v>0</v>
      </c>
      <c r="E50" s="37" t="s">
        <v>577</v>
      </c>
      <c r="F50" s="34">
        <v>0</v>
      </c>
      <c r="G50" s="106">
        <v>0</v>
      </c>
      <c r="H50" s="107" t="s">
        <v>577</v>
      </c>
      <c r="I50" s="116">
        <f>SUM(D50:E50)-SUM(F50:H50)</f>
        <v>0</v>
      </c>
      <c r="J50" s="36"/>
    </row>
    <row r="51" spans="1:10">
      <c r="A51" s="30">
        <v>2</v>
      </c>
      <c r="B51" s="31" t="s">
        <v>572</v>
      </c>
      <c r="C51" s="32" t="s">
        <v>574</v>
      </c>
      <c r="D51" s="34">
        <v>0</v>
      </c>
      <c r="E51" s="37"/>
      <c r="F51" s="34">
        <v>0</v>
      </c>
      <c r="G51" s="106">
        <v>0</v>
      </c>
      <c r="H51" s="37"/>
      <c r="I51" s="37"/>
      <c r="J51" s="36"/>
    </row>
    <row r="52" spans="1:10">
      <c r="A52" s="30">
        <v>3</v>
      </c>
      <c r="B52" s="31" t="s">
        <v>572</v>
      </c>
      <c r="C52" s="32" t="s">
        <v>575</v>
      </c>
      <c r="D52" s="34">
        <v>0</v>
      </c>
      <c r="E52" s="37" t="s">
        <v>577</v>
      </c>
      <c r="F52" s="34">
        <v>0</v>
      </c>
      <c r="G52" s="106">
        <v>0</v>
      </c>
      <c r="H52" s="38">
        <v>0</v>
      </c>
      <c r="I52" s="117">
        <f>SUM(D52:E52)-SUM(F52:H52)</f>
        <v>0</v>
      </c>
      <c r="J52" s="36"/>
    </row>
    <row r="53" spans="1:10">
      <c r="A53" s="30">
        <v>4</v>
      </c>
      <c r="B53" s="31" t="s">
        <v>576</v>
      </c>
      <c r="C53" s="32" t="s">
        <v>573</v>
      </c>
      <c r="D53" s="34">
        <v>0</v>
      </c>
      <c r="E53" s="37" t="s">
        <v>577</v>
      </c>
      <c r="F53" s="34">
        <v>0</v>
      </c>
      <c r="G53" s="106">
        <v>0</v>
      </c>
      <c r="H53" s="37" t="s">
        <v>577</v>
      </c>
      <c r="I53" s="117">
        <f>SUM(D53:E53)-SUM(F53:H53)</f>
        <v>0</v>
      </c>
      <c r="J53" s="36"/>
    </row>
    <row r="54" spans="1:10">
      <c r="A54" s="30">
        <v>5</v>
      </c>
      <c r="B54" s="31" t="s">
        <v>578</v>
      </c>
      <c r="C54" s="32" t="s">
        <v>573</v>
      </c>
      <c r="D54" s="34">
        <v>0</v>
      </c>
      <c r="E54" s="37" t="s">
        <v>577</v>
      </c>
      <c r="F54" s="34">
        <v>0</v>
      </c>
      <c r="G54" s="106">
        <v>0</v>
      </c>
      <c r="H54" s="37" t="s">
        <v>577</v>
      </c>
      <c r="I54" s="117">
        <f>SUM(D54:E54)-SUM(F54:H54)</f>
        <v>0</v>
      </c>
      <c r="J54" s="36"/>
    </row>
    <row r="55" spans="1:10">
      <c r="A55" s="30">
        <v>6</v>
      </c>
      <c r="B55" s="31" t="s">
        <v>579</v>
      </c>
      <c r="C55" s="32" t="s">
        <v>573</v>
      </c>
      <c r="D55" s="34">
        <v>0</v>
      </c>
      <c r="E55" s="37" t="s">
        <v>577</v>
      </c>
      <c r="F55" s="34">
        <v>0</v>
      </c>
      <c r="G55" s="106">
        <v>0</v>
      </c>
      <c r="H55" s="37" t="s">
        <v>577</v>
      </c>
      <c r="I55" s="117">
        <f>SUM(D55:E55)-SUM(F55:H55)</f>
        <v>0</v>
      </c>
      <c r="J55" s="36"/>
    </row>
    <row r="56" spans="1:10">
      <c r="A56" s="66"/>
      <c r="B56" s="40"/>
      <c r="C56" s="95"/>
      <c r="D56" s="102"/>
      <c r="E56" s="103"/>
      <c r="F56" s="102"/>
      <c r="G56" s="102"/>
      <c r="H56" s="102"/>
      <c r="I56" s="122"/>
      <c r="J56" s="36"/>
    </row>
    <row r="57" spans="1:10">
      <c r="A57" s="68"/>
      <c r="B57" s="68"/>
      <c r="C57" s="69" t="s">
        <v>598</v>
      </c>
      <c r="D57" s="123"/>
      <c r="E57" s="123"/>
      <c r="F57" s="123"/>
      <c r="G57" s="123"/>
      <c r="H57" s="123"/>
      <c r="I57" s="71"/>
      <c r="J57" s="36"/>
    </row>
    <row r="58" spans="1:10">
      <c r="A58" s="30">
        <v>1</v>
      </c>
      <c r="B58" s="31" t="s">
        <v>572</v>
      </c>
      <c r="C58" s="32" t="s">
        <v>573</v>
      </c>
      <c r="D58" s="34">
        <f t="shared" ref="D58:I63" si="2">SUM(D10,D18,D26,D34,D42,D50)</f>
        <v>0</v>
      </c>
      <c r="E58" s="34">
        <f t="shared" si="2"/>
        <v>0</v>
      </c>
      <c r="F58" s="34">
        <f t="shared" si="2"/>
        <v>0</v>
      </c>
      <c r="G58" s="34">
        <f t="shared" si="2"/>
        <v>0</v>
      </c>
      <c r="H58" s="34">
        <f t="shared" si="2"/>
        <v>0</v>
      </c>
      <c r="I58" s="116">
        <f t="shared" si="2"/>
        <v>0</v>
      </c>
      <c r="J58" s="36"/>
    </row>
    <row r="59" spans="1:10">
      <c r="A59" s="30">
        <v>2</v>
      </c>
      <c r="B59" s="31" t="s">
        <v>572</v>
      </c>
      <c r="C59" s="32" t="s">
        <v>574</v>
      </c>
      <c r="D59" s="34">
        <f t="shared" si="2"/>
        <v>0</v>
      </c>
      <c r="E59" s="34">
        <f t="shared" si="2"/>
        <v>0</v>
      </c>
      <c r="F59" s="34">
        <f t="shared" si="2"/>
        <v>0</v>
      </c>
      <c r="G59" s="34">
        <f t="shared" si="2"/>
        <v>0</v>
      </c>
      <c r="H59" s="34">
        <f t="shared" si="2"/>
        <v>0</v>
      </c>
      <c r="I59" s="116">
        <f t="shared" si="2"/>
        <v>0</v>
      </c>
      <c r="J59" s="36"/>
    </row>
    <row r="60" spans="1:10">
      <c r="A60" s="30">
        <v>3</v>
      </c>
      <c r="B60" s="31" t="s">
        <v>572</v>
      </c>
      <c r="C60" s="32" t="s">
        <v>575</v>
      </c>
      <c r="D60" s="34">
        <f t="shared" si="2"/>
        <v>147935</v>
      </c>
      <c r="E60" s="34">
        <f t="shared" si="2"/>
        <v>0</v>
      </c>
      <c r="F60" s="34">
        <f t="shared" si="2"/>
        <v>62198</v>
      </c>
      <c r="G60" s="34">
        <f t="shared" si="2"/>
        <v>0</v>
      </c>
      <c r="H60" s="34">
        <f t="shared" si="2"/>
        <v>35942</v>
      </c>
      <c r="I60" s="116">
        <f t="shared" si="2"/>
        <v>49795</v>
      </c>
      <c r="J60" s="36"/>
    </row>
    <row r="61" spans="1:10">
      <c r="A61" s="30">
        <v>4</v>
      </c>
      <c r="B61" s="31" t="s">
        <v>576</v>
      </c>
      <c r="C61" s="32" t="s">
        <v>573</v>
      </c>
      <c r="D61" s="34">
        <f t="shared" si="2"/>
        <v>49795</v>
      </c>
      <c r="E61" s="34">
        <f t="shared" si="2"/>
        <v>0</v>
      </c>
      <c r="F61" s="34">
        <f t="shared" si="2"/>
        <v>6050</v>
      </c>
      <c r="G61" s="34">
        <f t="shared" si="2"/>
        <v>0</v>
      </c>
      <c r="H61" s="34">
        <f t="shared" si="2"/>
        <v>42218</v>
      </c>
      <c r="I61" s="116">
        <f t="shared" si="2"/>
        <v>1527</v>
      </c>
      <c r="J61" s="36"/>
    </row>
    <row r="62" spans="1:10">
      <c r="A62" s="30">
        <v>5</v>
      </c>
      <c r="B62" s="31" t="s">
        <v>578</v>
      </c>
      <c r="C62" s="32" t="s">
        <v>573</v>
      </c>
      <c r="D62" s="34">
        <f t="shared" si="2"/>
        <v>1527</v>
      </c>
      <c r="E62" s="34">
        <f t="shared" si="2"/>
        <v>0</v>
      </c>
      <c r="F62" s="34">
        <f t="shared" si="2"/>
        <v>1527</v>
      </c>
      <c r="G62" s="34">
        <f t="shared" si="2"/>
        <v>0</v>
      </c>
      <c r="H62" s="34">
        <f t="shared" si="2"/>
        <v>0</v>
      </c>
      <c r="I62" s="116">
        <f t="shared" si="2"/>
        <v>0</v>
      </c>
      <c r="J62" s="36"/>
    </row>
    <row r="63" spans="1:10">
      <c r="A63" s="30">
        <v>6</v>
      </c>
      <c r="B63" s="31" t="s">
        <v>579</v>
      </c>
      <c r="C63" s="32" t="s">
        <v>573</v>
      </c>
      <c r="D63" s="34">
        <f t="shared" si="2"/>
        <v>0</v>
      </c>
      <c r="E63" s="34">
        <f t="shared" si="2"/>
        <v>0</v>
      </c>
      <c r="F63" s="34">
        <f t="shared" si="2"/>
        <v>0</v>
      </c>
      <c r="G63" s="34">
        <f t="shared" si="2"/>
        <v>0</v>
      </c>
      <c r="H63" s="34">
        <f t="shared" si="2"/>
        <v>0</v>
      </c>
      <c r="I63" s="116">
        <f t="shared" si="2"/>
        <v>0</v>
      </c>
      <c r="J63" s="36"/>
    </row>
    <row r="64" spans="1:10">
      <c r="A64" s="57"/>
      <c r="B64" s="124"/>
      <c r="C64" s="125"/>
      <c r="D64" s="75"/>
      <c r="E64" s="126"/>
      <c r="F64" s="126"/>
      <c r="G64" s="126"/>
      <c r="H64" s="126"/>
      <c r="I64" s="127"/>
    </row>
    <row r="65" spans="1:9">
      <c r="A65" s="128"/>
      <c r="B65" s="129"/>
      <c r="C65" s="21"/>
      <c r="D65" s="130"/>
      <c r="E65" s="131"/>
      <c r="F65" s="131"/>
      <c r="G65" s="131"/>
      <c r="H65" s="131"/>
      <c r="I65" s="132"/>
    </row>
    <row r="66" spans="1:9">
      <c r="A66" s="128"/>
      <c r="B66" s="129"/>
      <c r="C66" s="21"/>
      <c r="D66" s="130"/>
      <c r="E66" s="131"/>
      <c r="F66" s="131"/>
      <c r="G66" s="131"/>
      <c r="H66" s="131"/>
      <c r="I66" s="132"/>
    </row>
    <row r="67" spans="1:9">
      <c r="A67" s="128"/>
      <c r="B67" s="129"/>
      <c r="C67" s="21"/>
      <c r="D67" s="130"/>
      <c r="E67" s="131"/>
      <c r="F67" s="131"/>
      <c r="G67" s="131"/>
      <c r="H67" s="131"/>
      <c r="I67" s="132"/>
    </row>
    <row r="68" spans="1:9">
      <c r="A68" s="128"/>
      <c r="B68" s="129"/>
      <c r="C68" s="21"/>
      <c r="F68" s="77" t="s">
        <v>183</v>
      </c>
      <c r="G68" s="10" t="e">
        <f>SUM("$#ODWOŁANIE$#ODWOŁANIE","$#ODWOŁANIE$#ODWOŁANIE","$#ODWOŁANIE$#ODWOŁANIE","$#ODWOŁANIE$#ODWOŁANIE")</f>
        <v>#VALUE!</v>
      </c>
    </row>
    <row r="69" spans="1:9">
      <c r="G69" s="10">
        <f>SUM(G10,G18,G34,G42)</f>
        <v>0</v>
      </c>
    </row>
    <row r="70" spans="1:9">
      <c r="G70" s="10">
        <f>SUM(G11,G19,G35,G43)</f>
        <v>0</v>
      </c>
    </row>
    <row r="71" spans="1:9">
      <c r="G71" s="10">
        <f>SUM(G12,G20,G36,G44)</f>
        <v>0</v>
      </c>
    </row>
    <row r="73" spans="1:9">
      <c r="F73" s="77" t="s">
        <v>169</v>
      </c>
      <c r="G73" s="10" t="e">
        <f>SUM("$#ODWOŁANIE$#ODWOŁANIE","$#ODWOŁANIE$#ODWOŁANIE")+"$'Rozl. poż. og.-plan 2008-10'.$#ODWOŁANIE$#ODWOŁANIE"</f>
        <v>#VALUE!</v>
      </c>
    </row>
    <row r="74" spans="1:9">
      <c r="G74" s="10" t="e">
        <f>SUM(G26,"$#ODWOŁANIE$#ODWOŁANIE")+'Rozl. poż. og.-plan 2008-10'!G11</f>
        <v>#VALUE!</v>
      </c>
    </row>
    <row r="75" spans="1:9">
      <c r="G75" s="10" t="e">
        <f>SUM(G27,"$#ODWOŁANIE$#ODWOŁANIE")+'Rozl. poż. og.-plan 2008-10'!G12</f>
        <v>#VALUE!</v>
      </c>
    </row>
    <row r="76" spans="1:9">
      <c r="G76" s="10" t="e">
        <f>SUM(G28,"$#ODWOŁANIE$#ODWOŁANIE")+'Rozl. poż. og.-plan 2008-10'!G13</f>
        <v>#VALUE!</v>
      </c>
    </row>
  </sheetData>
  <sheetProtection selectLockedCells="1" selectUnlockedCells="1"/>
  <mergeCells count="10">
    <mergeCell ref="A3:I3"/>
    <mergeCell ref="A4:I4"/>
    <mergeCell ref="A6:A7"/>
    <mergeCell ref="B6:C7"/>
    <mergeCell ref="D6:D7"/>
    <mergeCell ref="E6:E7"/>
    <mergeCell ref="F6:F7"/>
    <mergeCell ref="G6:G7"/>
    <mergeCell ref="H6:H7"/>
    <mergeCell ref="I6:I7"/>
  </mergeCells>
  <printOptions horizontalCentered="1"/>
  <pageMargins left="0.19652777777777777" right="0.19652777777777777" top="0.39374999999999999" bottom="0.59027777777777779" header="0.51180555555555551" footer="0"/>
  <pageSetup paperSize="9" scale="74" firstPageNumber="0" orientation="portrait" horizontalDpi="300" verticalDpi="300" r:id="rId1"/>
  <headerFooter alignWithMargins="0">
    <oddFooter>&amp;C2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14</vt:i4>
      </vt:variant>
    </vt:vector>
  </HeadingPairs>
  <TitlesOfParts>
    <vt:vector size="23" baseType="lpstr">
      <vt:lpstr>Pl 2016-20 PFC</vt:lpstr>
      <vt:lpstr>Pl 2014-17 PFC MF</vt:lpstr>
      <vt:lpstr>czysty</vt:lpstr>
      <vt:lpstr>Plan 2014-17 Wydatki</vt:lpstr>
      <vt:lpstr>BZ-zmiany (2)</vt:lpstr>
      <vt:lpstr>PFC D (2)</vt:lpstr>
      <vt:lpstr>PFC D kasowo</vt:lpstr>
      <vt:lpstr>Rozl. poż. og.-plan 2008-10</vt:lpstr>
      <vt:lpstr>Rozl.poż.pr.cel.-plan 2008-10</vt:lpstr>
      <vt:lpstr>'BZ-zmiany (2)'!Obszar_wydruku</vt:lpstr>
      <vt:lpstr>czysty!Obszar_wydruku</vt:lpstr>
      <vt:lpstr>'PFC D (2)'!Obszar_wydruku</vt:lpstr>
      <vt:lpstr>'PFC D kasowo'!Obszar_wydruku</vt:lpstr>
      <vt:lpstr>'Pl 2014-17 PFC MF'!Obszar_wydruku</vt:lpstr>
      <vt:lpstr>'Pl 2016-20 PFC'!Obszar_wydruku</vt:lpstr>
      <vt:lpstr>'Plan 2014-17 Wydatki'!Obszar_wydruku</vt:lpstr>
      <vt:lpstr>'Rozl. poż. og.-plan 2008-10'!Obszar_wydruku</vt:lpstr>
      <vt:lpstr>'Rozl.poż.pr.cel.-plan 2008-10'!Obszar_wydruku</vt:lpstr>
      <vt:lpstr>'BZ-zmiany (2)'!Tytuły_wydruku</vt:lpstr>
      <vt:lpstr>czysty!Tytuły_wydruku</vt:lpstr>
      <vt:lpstr>'Pl 2014-17 PFC MF'!Tytuły_wydruku</vt:lpstr>
      <vt:lpstr>'Pl 2016-20 PFC'!Tytuły_wydruku</vt:lpstr>
      <vt:lpstr>'Plan 2014-17 Wydatki'!Tytuły_wydruku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dzak</dc:creator>
  <cp:lastModifiedBy>test</cp:lastModifiedBy>
  <cp:lastPrinted>2017-04-07T10:30:21Z</cp:lastPrinted>
  <dcterms:created xsi:type="dcterms:W3CDTF">2013-12-03T13:47:07Z</dcterms:created>
  <dcterms:modified xsi:type="dcterms:W3CDTF">2017-04-07T10:30:29Z</dcterms:modified>
</cp:coreProperties>
</file>